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codeName="ЭтаКнига" defaultThemeVersion="124226"/>
  <xr:revisionPtr revIDLastSave="0" documentId="8_{F42908E9-C547-41D4-B2C4-093DC75CF8E3}" xr6:coauthVersionLast="47" xr6:coauthVersionMax="47" xr10:uidLastSave="{00000000-0000-0000-0000-000000000000}"/>
  <workbookProtection workbookAlgorithmName="SHA-512" workbookHashValue="FWhdv10F2U7fHgz8/YVuHRAhrWNc0Nz0z6Oaj6c/g0jjuj1YrpTbOfixL+7sAENGuI4643Of/XjYk7KgPWY/1w==" workbookSaltValue="plQCV5tpTUp9M7fECn7NsQ==" workbookSpinCount="100000" lockStructure="1"/>
  <bookViews>
    <workbookView xWindow="-120" yWindow="-120" windowWidth="29040" windowHeight="15840" xr2:uid="{00000000-000D-0000-FFFF-FFFF00000000}"/>
  </bookViews>
  <sheets>
    <sheet name="Підкріплення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3" l="1"/>
  <c r="K44" i="3"/>
  <c r="J44" i="3"/>
  <c r="U45" i="3"/>
  <c r="M32" i="3" l="1"/>
  <c r="I32" i="3"/>
  <c r="I33" i="3"/>
  <c r="M33" i="3"/>
  <c r="I34" i="3"/>
  <c r="M34" i="3"/>
  <c r="I35" i="3"/>
  <c r="M35" i="3"/>
  <c r="I36" i="3"/>
  <c r="M36" i="3"/>
  <c r="I37" i="3"/>
  <c r="M37" i="3"/>
  <c r="I38" i="3"/>
  <c r="M38" i="3"/>
  <c r="I39" i="3"/>
  <c r="M39" i="3"/>
  <c r="I40" i="3"/>
  <c r="M40" i="3"/>
  <c r="I41" i="3"/>
  <c r="M41" i="3"/>
  <c r="I42" i="3"/>
  <c r="M42" i="3"/>
  <c r="I43" i="3"/>
  <c r="M43" i="3"/>
  <c r="G32" i="3"/>
  <c r="G33" i="3"/>
  <c r="G34" i="3"/>
  <c r="G35" i="3"/>
  <c r="G36" i="3"/>
  <c r="G37" i="3"/>
  <c r="G38" i="3"/>
  <c r="G39" i="3"/>
  <c r="G40" i="3"/>
  <c r="G41" i="3"/>
  <c r="G42" i="3"/>
  <c r="G43" i="3"/>
  <c r="H42" i="3" l="1"/>
  <c r="C60" i="3" s="1"/>
  <c r="H37" i="3"/>
  <c r="C55" i="3" s="1"/>
  <c r="H41" i="3"/>
  <c r="C59" i="3" s="1"/>
  <c r="H40" i="3"/>
  <c r="C58" i="3" s="1"/>
  <c r="H35" i="3"/>
  <c r="C53" i="3" s="1"/>
  <c r="H33" i="3"/>
  <c r="C51" i="3" s="1"/>
  <c r="H36" i="3"/>
  <c r="C54" i="3" s="1"/>
  <c r="H32" i="3"/>
  <c r="C50" i="3" s="1"/>
  <c r="H38" i="3"/>
  <c r="C56" i="3" s="1"/>
  <c r="H43" i="3"/>
  <c r="C61" i="3" s="1"/>
  <c r="H34" i="3"/>
  <c r="C52" i="3" s="1"/>
  <c r="H39" i="3"/>
  <c r="C57" i="3" s="1"/>
  <c r="M12" i="3" l="1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I12" i="3"/>
  <c r="H12" i="3" s="1"/>
  <c r="I13" i="3"/>
  <c r="H13" i="3" s="1"/>
  <c r="I14" i="3"/>
  <c r="H14" i="3" s="1"/>
  <c r="I15" i="3"/>
  <c r="I16" i="3"/>
  <c r="H16" i="3" s="1"/>
  <c r="I17" i="3"/>
  <c r="H17" i="3" s="1"/>
  <c r="I18" i="3"/>
  <c r="H18" i="3" s="1"/>
  <c r="I19" i="3"/>
  <c r="I20" i="3"/>
  <c r="H20" i="3" s="1"/>
  <c r="C38" i="3" s="1"/>
  <c r="I21" i="3"/>
  <c r="H21" i="3" s="1"/>
  <c r="C39" i="3" s="1"/>
  <c r="I22" i="3"/>
  <c r="H22" i="3" s="1"/>
  <c r="C40" i="3" s="1"/>
  <c r="I23" i="3"/>
  <c r="I24" i="3"/>
  <c r="H24" i="3" s="1"/>
  <c r="C42" i="3" s="1"/>
  <c r="I25" i="3"/>
  <c r="H25" i="3" s="1"/>
  <c r="C43" i="3" s="1"/>
  <c r="I26" i="3"/>
  <c r="H26" i="3" s="1"/>
  <c r="C44" i="3" s="1"/>
  <c r="I27" i="3"/>
  <c r="I28" i="3"/>
  <c r="H28" i="3" s="1"/>
  <c r="C46" i="3" s="1"/>
  <c r="I29" i="3"/>
  <c r="H29" i="3" s="1"/>
  <c r="C47" i="3" s="1"/>
  <c r="I30" i="3"/>
  <c r="H30" i="3" s="1"/>
  <c r="C48" i="3" s="1"/>
  <c r="I31" i="3"/>
  <c r="H31" i="3" s="1"/>
  <c r="C49" i="3" s="1"/>
  <c r="G20" i="3"/>
  <c r="G21" i="3"/>
  <c r="G22" i="3"/>
  <c r="G23" i="3"/>
  <c r="G24" i="3"/>
  <c r="G25" i="3"/>
  <c r="G26" i="3"/>
  <c r="G27" i="3"/>
  <c r="G28" i="3"/>
  <c r="G29" i="3"/>
  <c r="G30" i="3"/>
  <c r="G31" i="3"/>
  <c r="M11" i="3"/>
  <c r="H27" i="3" l="1"/>
  <c r="H23" i="3"/>
  <c r="C41" i="3" s="1"/>
  <c r="H19" i="3"/>
  <c r="C37" i="3" s="1"/>
  <c r="H15" i="3"/>
  <c r="M8" i="3"/>
  <c r="I9" i="3"/>
  <c r="I10" i="3"/>
  <c r="I11" i="3"/>
  <c r="H11" i="3" s="1"/>
  <c r="I8" i="3"/>
  <c r="M10" i="3"/>
  <c r="M9" i="3"/>
  <c r="M44" i="3" l="1"/>
  <c r="C45" i="3"/>
  <c r="H10" i="3"/>
  <c r="H9" i="3"/>
  <c r="H8" i="3"/>
  <c r="C15" i="3"/>
  <c r="H44" i="3" l="1"/>
  <c r="C21" i="3"/>
  <c r="C26" i="3"/>
  <c r="G19" i="3"/>
  <c r="G18" i="3"/>
  <c r="G17" i="3"/>
  <c r="G16" i="3"/>
  <c r="G15" i="3"/>
  <c r="G14" i="3"/>
  <c r="G13" i="3"/>
  <c r="G12" i="3"/>
  <c r="G11" i="3"/>
  <c r="G10" i="3"/>
  <c r="G9" i="3"/>
  <c r="G8" i="3"/>
  <c r="I7" i="3"/>
  <c r="I44" i="3" s="1"/>
  <c r="H7" i="3"/>
  <c r="C23" i="3" s="1"/>
  <c r="Q44" i="3" l="1"/>
  <c r="R44" i="3"/>
  <c r="C20" i="3"/>
  <c r="C28" i="3" l="1"/>
  <c r="C27" i="3"/>
  <c r="C30" i="3" l="1"/>
  <c r="C29" i="3"/>
  <c r="C32" i="3" l="1"/>
  <c r="C33" i="3" l="1"/>
  <c r="C31" i="3"/>
  <c r="C34" i="3" l="1"/>
  <c r="C35" i="3"/>
  <c r="C36" i="3" l="1"/>
  <c r="C18" i="3"/>
  <c r="C16" i="3" s="1"/>
  <c r="C22" i="3" s="1"/>
</calcChain>
</file>

<file path=xl/sharedStrings.xml><?xml version="1.0" encoding="utf-8"?>
<sst xmlns="http://schemas.openxmlformats.org/spreadsheetml/2006/main" count="53" uniqueCount="45">
  <si>
    <t>№ з/п</t>
  </si>
  <si>
    <t>Дата платежу</t>
  </si>
  <si>
    <t>Кількість днів у розрахун-ковому періоді</t>
  </si>
  <si>
    <t>Сума платежу за розра-хунко-вий період, грн.</t>
  </si>
  <si>
    <t>У тому числі:</t>
  </si>
  <si>
    <t>погашення суми кредиту</t>
  </si>
  <si>
    <t>проценти за користуван-ня кредитом</t>
  </si>
  <si>
    <t>платежі за додаткові та супутні послуги</t>
  </si>
  <si>
    <t>банку, у тому числі</t>
  </si>
  <si>
    <t>кредитного посередника (за наявності), у тому числі</t>
  </si>
  <si>
    <t>7.1</t>
  </si>
  <si>
    <t>7.2</t>
  </si>
  <si>
    <t>7.3</t>
  </si>
  <si>
    <t>8.1</t>
  </si>
  <si>
    <t>0</t>
  </si>
  <si>
    <t>х</t>
  </si>
  <si>
    <t>Результат розрахунку</t>
  </si>
  <si>
    <t>Сума кредиту, грн</t>
  </si>
  <si>
    <t>Загальні витрати за споживчим кредитом, грн</t>
  </si>
  <si>
    <t>Сума процентів, грн</t>
  </si>
  <si>
    <t>Комісії за обслуговування, грн</t>
  </si>
  <si>
    <t>Комісія за погашення кредиту через операційну касу Банку, грн</t>
  </si>
  <si>
    <t>Комісії за використання кредитних коштів, грн</t>
  </si>
  <si>
    <t>Платіж в місяць, грн</t>
  </si>
  <si>
    <t>Загальна вартість кредиту, грн</t>
  </si>
  <si>
    <t>Реальна процентна ставка</t>
  </si>
  <si>
    <t>Орієнтовний графік погашення (платежі)</t>
  </si>
  <si>
    <t>Параметри продукту</t>
  </si>
  <si>
    <t>Відсоткова ставка, %</t>
  </si>
  <si>
    <t>Комісія за користування кредитним лімітом, %</t>
  </si>
  <si>
    <t>Комісія за користування кредитним лімітом, грн</t>
  </si>
  <si>
    <r>
      <t xml:space="preserve">Сума кредиту </t>
    </r>
    <r>
      <rPr>
        <b/>
        <i/>
        <sz val="11"/>
        <rFont val="Times New Roman"/>
        <family val="1"/>
        <charset val="204"/>
      </rPr>
      <t>(введіть суму кредиту)</t>
    </r>
  </si>
  <si>
    <t>за ведення рахунку</t>
  </si>
  <si>
    <t>розрахунково-касове обслуговування</t>
  </si>
  <si>
    <t>комісія завикористання кредитних коштів</t>
  </si>
  <si>
    <t>комісійний збір</t>
  </si>
  <si>
    <t>Усього</t>
  </si>
  <si>
    <t xml:space="preserve">Срок кредиту, міс </t>
  </si>
  <si>
    <r>
      <t>Реальна річна процентна ставка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, % </t>
    </r>
  </si>
  <si>
    <r>
      <t>Загальна вартість кредиту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, грн.</t>
    </r>
  </si>
  <si>
    <r>
      <t>інші послуги банку</t>
    </r>
    <r>
      <rPr>
        <vertAlign val="superscript"/>
        <sz val="10"/>
        <rFont val="Times New Roman"/>
        <family val="1"/>
        <charset val="204"/>
      </rPr>
      <t>1</t>
    </r>
  </si>
  <si>
    <r>
      <t>інша плата за послуги кредитного посередника</t>
    </r>
    <r>
      <rPr>
        <vertAlign val="superscript"/>
        <sz val="10"/>
        <rFont val="Times New Roman"/>
        <family val="1"/>
        <charset val="204"/>
      </rPr>
      <t>1</t>
    </r>
  </si>
  <si>
    <r>
      <t>7.4 і т.д.</t>
    </r>
    <r>
      <rPr>
        <vertAlign val="superscript"/>
        <sz val="10"/>
        <rFont val="Times New Roman"/>
        <family val="1"/>
        <charset val="204"/>
      </rPr>
      <t>1</t>
    </r>
  </si>
  <si>
    <r>
      <t>8.2  і т.д.</t>
    </r>
    <r>
      <rPr>
        <vertAlign val="superscript"/>
        <sz val="10"/>
        <rFont val="Times New Roman"/>
        <family val="1"/>
        <charset val="204"/>
      </rPr>
      <t>1</t>
    </r>
  </si>
  <si>
    <t>Калькулятор з надання споживчого кредиту 
за кредитним сервісом "Підкріплення"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</si>
</sst>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vertAlign val="superscript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2" xfId="0" applyFont="1" applyBorder="1" applyProtection="1">
      <protection hidden="1"/>
    </xf>
    <xf numFmtId="3" fontId="2" fillId="2" borderId="1" xfId="0" applyNumberFormat="1" applyFont="1" applyFill="1" applyBorder="1" applyProtection="1">
      <protection locked="0" hidden="1"/>
    </xf>
    <xf numFmtId="0" fontId="2" fillId="0" borderId="0" xfId="0" applyFont="1" applyProtection="1">
      <protection hidden="1"/>
    </xf>
    <xf numFmtId="0" fontId="4" fillId="0" borderId="5" xfId="0" applyFont="1" applyBorder="1" applyProtection="1">
      <protection hidden="1"/>
    </xf>
    <xf numFmtId="4" fontId="4" fillId="0" borderId="6" xfId="0" applyNumberFormat="1" applyFont="1" applyBorder="1" applyAlignment="1" applyProtection="1">
      <alignment horizontal="center" vertical="center"/>
      <protection hidden="1"/>
    </xf>
    <xf numFmtId="0" fontId="4" fillId="0" borderId="7" xfId="0" applyFont="1" applyBorder="1" applyProtection="1">
      <protection hidden="1"/>
    </xf>
    <xf numFmtId="10" fontId="4" fillId="0" borderId="8" xfId="1" applyNumberFormat="1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right" indent="2"/>
      <protection hidden="1"/>
    </xf>
    <xf numFmtId="4" fontId="4" fillId="0" borderId="0" xfId="0" applyNumberFormat="1" applyFont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left" indent="2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10" fontId="6" fillId="0" borderId="0" xfId="1" applyNumberFormat="1" applyFont="1" applyProtection="1">
      <protection hidden="1"/>
    </xf>
    <xf numFmtId="0" fontId="8" fillId="0" borderId="0" xfId="0" applyFont="1"/>
    <xf numFmtId="0" fontId="6" fillId="0" borderId="0" xfId="0" applyFont="1" applyAlignment="1" applyProtection="1">
      <alignment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49" fontId="6" fillId="0" borderId="1" xfId="0" applyNumberFormat="1" applyFont="1" applyBorder="1" applyAlignment="1" applyProtection="1">
      <alignment horizontal="center"/>
      <protection hidden="1"/>
    </xf>
    <xf numFmtId="164" fontId="6" fillId="0" borderId="1" xfId="0" applyNumberFormat="1" applyFont="1" applyBorder="1" applyAlignment="1" applyProtection="1">
      <alignment horizontal="center"/>
      <protection hidden="1"/>
    </xf>
    <xf numFmtId="4" fontId="6" fillId="0" borderId="1" xfId="0" applyNumberFormat="1" applyFont="1" applyBorder="1" applyAlignment="1" applyProtection="1">
      <alignment horizontal="center"/>
      <protection hidden="1"/>
    </xf>
    <xf numFmtId="2" fontId="6" fillId="0" borderId="1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3" fontId="6" fillId="0" borderId="1" xfId="0" applyNumberFormat="1" applyFont="1" applyBorder="1" applyAlignment="1" applyProtection="1">
      <alignment horizontal="center"/>
      <protection hidden="1"/>
    </xf>
    <xf numFmtId="2" fontId="6" fillId="0" borderId="1" xfId="0" applyNumberFormat="1" applyFont="1" applyBorder="1" applyAlignment="1" applyProtection="1">
      <alignment horizontal="center" vertical="center" wrapText="1"/>
      <protection hidden="1"/>
    </xf>
    <xf numFmtId="4" fontId="10" fillId="0" borderId="1" xfId="0" applyNumberFormat="1" applyFont="1" applyBorder="1" applyAlignment="1" applyProtection="1">
      <alignment horizontal="center"/>
      <protection hidden="1"/>
    </xf>
    <xf numFmtId="10" fontId="10" fillId="0" borderId="1" xfId="0" applyNumberFormat="1" applyFont="1" applyBorder="1" applyAlignment="1" applyProtection="1">
      <alignment horizontal="center"/>
      <protection hidden="1"/>
    </xf>
    <xf numFmtId="0" fontId="7" fillId="3" borderId="3" xfId="0" applyFont="1" applyFill="1" applyBorder="1" applyAlignment="1" applyProtection="1">
      <alignment vertical="center"/>
      <protection hidden="1"/>
    </xf>
    <xf numFmtId="0" fontId="7" fillId="3" borderId="4" xfId="0" applyFont="1" applyFill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10" fontId="6" fillId="0" borderId="1" xfId="1" applyNumberFormat="1" applyFont="1" applyFill="1" applyBorder="1" applyAlignment="1" applyProtection="1">
      <alignment horizontal="center" vertical="center"/>
      <protection hidden="1"/>
    </xf>
    <xf numFmtId="10" fontId="6" fillId="0" borderId="0" xfId="0" applyNumberFormat="1" applyFont="1" applyProtection="1"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center" vertical="top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B1:V75"/>
  <sheetViews>
    <sheetView tabSelected="1" zoomScale="90" zoomScaleNormal="90" workbookViewId="0">
      <selection activeCell="AC12" sqref="AC12"/>
    </sheetView>
  </sheetViews>
  <sheetFormatPr defaultColWidth="9.140625" defaultRowHeight="12.75" x14ac:dyDescent="0.2"/>
  <cols>
    <col min="1" max="1" width="9.140625" style="18"/>
    <col min="2" max="2" width="62" style="18" bestFit="1" customWidth="1"/>
    <col min="3" max="3" width="12.85546875" style="18" customWidth="1"/>
    <col min="4" max="4" width="9.140625" style="18"/>
    <col min="5" max="5" width="7.42578125" style="18" hidden="1" customWidth="1"/>
    <col min="6" max="6" width="13.5703125" style="18" hidden="1" customWidth="1"/>
    <col min="7" max="7" width="6.5703125" style="18" hidden="1" customWidth="1"/>
    <col min="8" max="8" width="22.28515625" style="18" hidden="1" customWidth="1"/>
    <col min="9" max="9" width="15" style="18" hidden="1" customWidth="1"/>
    <col min="10" max="10" width="14.85546875" style="18" hidden="1" customWidth="1"/>
    <col min="11" max="11" width="11.42578125" style="18" hidden="1" customWidth="1"/>
    <col min="12" max="12" width="11.140625" style="18" hidden="1" customWidth="1"/>
    <col min="13" max="13" width="16.7109375" style="18" hidden="1" customWidth="1"/>
    <col min="14" max="14" width="9.140625" style="18" hidden="1" customWidth="1"/>
    <col min="15" max="15" width="14.42578125" style="18" hidden="1" customWidth="1"/>
    <col min="16" max="16" width="9.7109375" style="18" hidden="1" customWidth="1"/>
    <col min="17" max="17" width="10.28515625" style="18" hidden="1" customWidth="1"/>
    <col min="18" max="18" width="9" style="18" hidden="1" customWidth="1"/>
    <col min="19" max="22" width="9.140625" style="18" hidden="1" customWidth="1"/>
    <col min="23" max="16384" width="9.140625" style="18"/>
  </cols>
  <sheetData>
    <row r="1" spans="2:21" s="15" customFormat="1" x14ac:dyDescent="0.2">
      <c r="C1" s="16"/>
      <c r="E1" s="38" t="s">
        <v>0</v>
      </c>
      <c r="F1" s="38" t="s">
        <v>1</v>
      </c>
      <c r="G1" s="38" t="s">
        <v>2</v>
      </c>
      <c r="H1" s="38" t="s">
        <v>3</v>
      </c>
      <c r="I1" s="38" t="s">
        <v>4</v>
      </c>
      <c r="J1" s="38"/>
      <c r="K1" s="38"/>
      <c r="L1" s="38"/>
      <c r="M1" s="38"/>
      <c r="N1" s="38"/>
      <c r="O1" s="38"/>
      <c r="P1" s="38"/>
      <c r="Q1" s="38" t="s">
        <v>38</v>
      </c>
      <c r="R1" s="38" t="s">
        <v>39</v>
      </c>
      <c r="S1" s="19"/>
    </row>
    <row r="2" spans="2:21" s="15" customFormat="1" x14ac:dyDescent="0.2">
      <c r="B2" s="40" t="s">
        <v>44</v>
      </c>
      <c r="C2" s="40"/>
      <c r="E2" s="38"/>
      <c r="F2" s="38"/>
      <c r="G2" s="39"/>
      <c r="H2" s="39"/>
      <c r="I2" s="38" t="s">
        <v>5</v>
      </c>
      <c r="J2" s="38" t="s">
        <v>6</v>
      </c>
      <c r="K2" s="36" t="s">
        <v>7</v>
      </c>
      <c r="L2" s="36"/>
      <c r="M2" s="36"/>
      <c r="N2" s="36"/>
      <c r="O2" s="36"/>
      <c r="P2" s="36"/>
      <c r="Q2" s="39"/>
      <c r="R2" s="39"/>
    </row>
    <row r="3" spans="2:21" s="15" customFormat="1" x14ac:dyDescent="0.2">
      <c r="B3" s="40"/>
      <c r="C3" s="40"/>
      <c r="E3" s="38"/>
      <c r="F3" s="38"/>
      <c r="G3" s="39"/>
      <c r="H3" s="39"/>
      <c r="I3" s="38"/>
      <c r="J3" s="38"/>
      <c r="K3" s="39" t="s">
        <v>8</v>
      </c>
      <c r="L3" s="39"/>
      <c r="M3" s="39"/>
      <c r="N3" s="39"/>
      <c r="O3" s="38" t="s">
        <v>9</v>
      </c>
      <c r="P3" s="38"/>
      <c r="Q3" s="39"/>
      <c r="R3" s="39"/>
    </row>
    <row r="4" spans="2:21" s="15" customFormat="1" ht="17.25" customHeight="1" x14ac:dyDescent="0.2">
      <c r="B4" s="40"/>
      <c r="C4" s="40"/>
      <c r="E4" s="38"/>
      <c r="F4" s="38"/>
      <c r="G4" s="39"/>
      <c r="H4" s="39"/>
      <c r="I4" s="38"/>
      <c r="J4" s="38"/>
      <c r="K4" s="20" t="s">
        <v>32</v>
      </c>
      <c r="L4" s="20" t="s">
        <v>33</v>
      </c>
      <c r="M4" s="20" t="s">
        <v>34</v>
      </c>
      <c r="N4" s="20" t="s">
        <v>40</v>
      </c>
      <c r="O4" s="20" t="s">
        <v>35</v>
      </c>
      <c r="P4" s="20" t="s">
        <v>41</v>
      </c>
      <c r="Q4" s="39"/>
      <c r="R4" s="39"/>
    </row>
    <row r="5" spans="2:21" s="15" customFormat="1" x14ac:dyDescent="0.2">
      <c r="C5" s="16"/>
      <c r="E5" s="37">
        <v>1</v>
      </c>
      <c r="F5" s="37">
        <v>2</v>
      </c>
      <c r="G5" s="37">
        <v>3</v>
      </c>
      <c r="H5" s="37">
        <v>4</v>
      </c>
      <c r="I5" s="37">
        <v>5</v>
      </c>
      <c r="J5" s="37">
        <v>6</v>
      </c>
      <c r="K5" s="36">
        <v>7</v>
      </c>
      <c r="L5" s="36"/>
      <c r="M5" s="36"/>
      <c r="N5" s="36"/>
      <c r="O5" s="36">
        <v>8</v>
      </c>
      <c r="P5" s="36"/>
      <c r="Q5" s="37">
        <v>9</v>
      </c>
      <c r="R5" s="37">
        <v>10</v>
      </c>
    </row>
    <row r="6" spans="2:21" s="15" customFormat="1" ht="17.25" customHeight="1" x14ac:dyDescent="0.3">
      <c r="B6" s="1" t="s">
        <v>31</v>
      </c>
      <c r="C6" s="16"/>
      <c r="E6" s="37"/>
      <c r="F6" s="37"/>
      <c r="G6" s="37"/>
      <c r="H6" s="37"/>
      <c r="I6" s="37"/>
      <c r="J6" s="37"/>
      <c r="K6" s="21" t="s">
        <v>10</v>
      </c>
      <c r="L6" s="21" t="s">
        <v>11</v>
      </c>
      <c r="M6" s="21" t="s">
        <v>12</v>
      </c>
      <c r="N6" s="21" t="s">
        <v>42</v>
      </c>
      <c r="O6" s="21" t="s">
        <v>13</v>
      </c>
      <c r="P6" s="21" t="s">
        <v>43</v>
      </c>
      <c r="Q6" s="37"/>
      <c r="R6" s="37"/>
    </row>
    <row r="7" spans="2:21" s="15" customFormat="1" ht="18.75" x14ac:dyDescent="0.3">
      <c r="B7" s="2">
        <v>10000</v>
      </c>
      <c r="C7" s="16"/>
      <c r="E7" s="21" t="s">
        <v>14</v>
      </c>
      <c r="F7" s="22">
        <v>45292</v>
      </c>
      <c r="G7" s="22" t="s">
        <v>15</v>
      </c>
      <c r="H7" s="23">
        <f>-B7</f>
        <v>-10000</v>
      </c>
      <c r="I7" s="23">
        <f>-B7</f>
        <v>-10000</v>
      </c>
      <c r="J7" s="24" t="s">
        <v>15</v>
      </c>
      <c r="K7" s="25"/>
      <c r="L7" s="24"/>
      <c r="M7" s="24"/>
      <c r="N7" s="24"/>
      <c r="O7" s="24"/>
      <c r="P7" s="24"/>
      <c r="Q7" s="24" t="s">
        <v>15</v>
      </c>
      <c r="R7" s="23" t="s">
        <v>15</v>
      </c>
    </row>
    <row r="8" spans="2:21" s="15" customFormat="1" ht="18.75" x14ac:dyDescent="0.3">
      <c r="B8" s="3"/>
      <c r="C8" s="16"/>
      <c r="E8" s="25">
        <v>1</v>
      </c>
      <c r="F8" s="22">
        <v>45323</v>
      </c>
      <c r="G8" s="27">
        <f>F8-F7</f>
        <v>31</v>
      </c>
      <c r="H8" s="23">
        <f>IF(E8&lt;=$B$10,I8+J8+M8,"")</f>
        <v>1149.01</v>
      </c>
      <c r="I8" s="24">
        <f>IF(E8&lt;=$B$10,$B$7/$B$10,"")</f>
        <v>1000</v>
      </c>
      <c r="J8" s="28">
        <v>0.01</v>
      </c>
      <c r="K8" s="23"/>
      <c r="L8" s="23"/>
      <c r="M8" s="23">
        <f t="shared" ref="M8:M43" si="0">IF(E8&lt;=$B$10,$B$7*$C$71,"")</f>
        <v>149</v>
      </c>
      <c r="N8" s="24"/>
      <c r="O8" s="24"/>
      <c r="P8" s="24"/>
      <c r="Q8" s="25" t="s">
        <v>15</v>
      </c>
      <c r="R8" s="25" t="s">
        <v>15</v>
      </c>
      <c r="T8" s="15">
        <v>3</v>
      </c>
      <c r="U8" s="17">
        <v>0.30230000000000001</v>
      </c>
    </row>
    <row r="9" spans="2:21" s="15" customFormat="1" ht="18.75" x14ac:dyDescent="0.3">
      <c r="B9" s="1" t="s">
        <v>37</v>
      </c>
      <c r="C9" s="16"/>
      <c r="E9" s="25">
        <v>2</v>
      </c>
      <c r="F9" s="22">
        <v>45352</v>
      </c>
      <c r="G9" s="27">
        <f t="shared" ref="G9:G43" si="1">F9-F8</f>
        <v>29</v>
      </c>
      <c r="H9" s="23">
        <f t="shared" ref="H9:H31" si="2">IF(E9&lt;=$B$10,I9+J9+M9,"")</f>
        <v>1149</v>
      </c>
      <c r="I9" s="24">
        <f t="shared" ref="I9:I31" si="3">IF(E9&lt;=$B$10,$B$7/$B$10,"")</f>
        <v>1000</v>
      </c>
      <c r="J9" s="28">
        <v>0</v>
      </c>
      <c r="K9" s="23"/>
      <c r="L9" s="23"/>
      <c r="M9" s="23">
        <f t="shared" si="0"/>
        <v>149</v>
      </c>
      <c r="N9" s="24"/>
      <c r="O9" s="24"/>
      <c r="P9" s="24"/>
      <c r="Q9" s="25" t="s">
        <v>15</v>
      </c>
      <c r="R9" s="25" t="s">
        <v>15</v>
      </c>
      <c r="T9" s="15">
        <v>4</v>
      </c>
      <c r="U9" s="17">
        <v>0.32400000000000001</v>
      </c>
    </row>
    <row r="10" spans="2:21" s="15" customFormat="1" ht="18.75" x14ac:dyDescent="0.3">
      <c r="B10" s="2">
        <v>10</v>
      </c>
      <c r="C10" s="16"/>
      <c r="E10" s="25">
        <v>3</v>
      </c>
      <c r="F10" s="22">
        <v>45383</v>
      </c>
      <c r="G10" s="27">
        <f t="shared" si="1"/>
        <v>31</v>
      </c>
      <c r="H10" s="23">
        <f t="shared" si="2"/>
        <v>1149</v>
      </c>
      <c r="I10" s="24">
        <f t="shared" si="3"/>
        <v>1000</v>
      </c>
      <c r="J10" s="28">
        <v>0</v>
      </c>
      <c r="K10" s="23"/>
      <c r="L10" s="23"/>
      <c r="M10" s="23">
        <f t="shared" si="0"/>
        <v>149</v>
      </c>
      <c r="N10" s="24"/>
      <c r="O10" s="24"/>
      <c r="P10" s="24"/>
      <c r="Q10" s="25"/>
      <c r="R10" s="25"/>
      <c r="T10" s="15">
        <v>5</v>
      </c>
      <c r="U10" s="17">
        <v>0.33729999999999999</v>
      </c>
    </row>
    <row r="11" spans="2:21" s="15" customFormat="1" x14ac:dyDescent="0.2">
      <c r="B11" s="26"/>
      <c r="C11" s="16"/>
      <c r="E11" s="25">
        <v>4</v>
      </c>
      <c r="F11" s="22">
        <v>45413</v>
      </c>
      <c r="G11" s="27">
        <f t="shared" si="1"/>
        <v>30</v>
      </c>
      <c r="H11" s="23">
        <f t="shared" si="2"/>
        <v>1149</v>
      </c>
      <c r="I11" s="24">
        <f t="shared" si="3"/>
        <v>1000</v>
      </c>
      <c r="J11" s="28">
        <v>0</v>
      </c>
      <c r="K11" s="23"/>
      <c r="L11" s="23"/>
      <c r="M11" s="23">
        <f t="shared" si="0"/>
        <v>149</v>
      </c>
      <c r="N11" s="24"/>
      <c r="O11" s="24"/>
      <c r="P11" s="24"/>
      <c r="Q11" s="25"/>
      <c r="R11" s="25"/>
      <c r="T11" s="15">
        <v>6</v>
      </c>
      <c r="U11" s="17">
        <v>0.34649999999999997</v>
      </c>
    </row>
    <row r="12" spans="2:21" s="15" customFormat="1" x14ac:dyDescent="0.2">
      <c r="B12" s="16"/>
      <c r="C12" s="16"/>
      <c r="E12" s="25">
        <v>5</v>
      </c>
      <c r="F12" s="22">
        <v>45444</v>
      </c>
      <c r="G12" s="27">
        <f t="shared" si="1"/>
        <v>31</v>
      </c>
      <c r="H12" s="23">
        <f t="shared" si="2"/>
        <v>1149</v>
      </c>
      <c r="I12" s="24">
        <f t="shared" si="3"/>
        <v>1000</v>
      </c>
      <c r="J12" s="28">
        <v>0</v>
      </c>
      <c r="K12" s="23"/>
      <c r="L12" s="23"/>
      <c r="M12" s="23">
        <f t="shared" si="0"/>
        <v>149</v>
      </c>
      <c r="N12" s="24"/>
      <c r="O12" s="24"/>
      <c r="P12" s="24"/>
      <c r="Q12" s="25"/>
      <c r="R12" s="25"/>
      <c r="T12" s="15">
        <v>7</v>
      </c>
      <c r="U12" s="17">
        <v>0.35270000000000001</v>
      </c>
    </row>
    <row r="13" spans="2:21" s="15" customFormat="1" ht="15.75" x14ac:dyDescent="0.25">
      <c r="B13" s="8"/>
      <c r="C13" s="8"/>
      <c r="E13" s="25">
        <v>6</v>
      </c>
      <c r="F13" s="22">
        <v>45474</v>
      </c>
      <c r="G13" s="27">
        <f t="shared" si="1"/>
        <v>30</v>
      </c>
      <c r="H13" s="23">
        <f t="shared" si="2"/>
        <v>1149</v>
      </c>
      <c r="I13" s="24">
        <f t="shared" si="3"/>
        <v>1000</v>
      </c>
      <c r="J13" s="28">
        <v>0</v>
      </c>
      <c r="K13" s="23"/>
      <c r="L13" s="23"/>
      <c r="M13" s="23">
        <f t="shared" si="0"/>
        <v>149</v>
      </c>
      <c r="N13" s="24"/>
      <c r="O13" s="24"/>
      <c r="P13" s="24"/>
      <c r="Q13" s="25"/>
      <c r="R13" s="25"/>
      <c r="T13" s="15">
        <v>8</v>
      </c>
      <c r="U13" s="17">
        <v>0.3569</v>
      </c>
    </row>
    <row r="14" spans="2:21" s="15" customFormat="1" ht="15.75" x14ac:dyDescent="0.25">
      <c r="B14" s="13" t="s">
        <v>16</v>
      </c>
      <c r="C14" s="14"/>
      <c r="E14" s="25">
        <v>7</v>
      </c>
      <c r="F14" s="22">
        <v>45505</v>
      </c>
      <c r="G14" s="27">
        <f t="shared" si="1"/>
        <v>31</v>
      </c>
      <c r="H14" s="23">
        <f t="shared" si="2"/>
        <v>1149</v>
      </c>
      <c r="I14" s="24">
        <f t="shared" si="3"/>
        <v>1000</v>
      </c>
      <c r="J14" s="28">
        <v>0</v>
      </c>
      <c r="K14" s="23"/>
      <c r="L14" s="23"/>
      <c r="M14" s="23">
        <f t="shared" si="0"/>
        <v>149</v>
      </c>
      <c r="N14" s="24"/>
      <c r="O14" s="24"/>
      <c r="P14" s="24"/>
      <c r="Q14" s="25"/>
      <c r="R14" s="25"/>
      <c r="T14" s="15">
        <v>9</v>
      </c>
      <c r="U14" s="17">
        <v>0.36</v>
      </c>
    </row>
    <row r="15" spans="2:21" s="15" customFormat="1" ht="15.75" x14ac:dyDescent="0.25">
      <c r="B15" s="4" t="s">
        <v>17</v>
      </c>
      <c r="C15" s="5">
        <f>B7</f>
        <v>10000</v>
      </c>
      <c r="E15" s="25">
        <v>8</v>
      </c>
      <c r="F15" s="22">
        <v>45536</v>
      </c>
      <c r="G15" s="27">
        <f t="shared" si="1"/>
        <v>31</v>
      </c>
      <c r="H15" s="23">
        <f t="shared" si="2"/>
        <v>1149</v>
      </c>
      <c r="I15" s="24">
        <f t="shared" si="3"/>
        <v>1000</v>
      </c>
      <c r="J15" s="28">
        <v>0</v>
      </c>
      <c r="K15" s="23"/>
      <c r="L15" s="23"/>
      <c r="M15" s="23">
        <f t="shared" si="0"/>
        <v>149</v>
      </c>
      <c r="N15" s="24"/>
      <c r="O15" s="24"/>
      <c r="P15" s="24"/>
      <c r="Q15" s="25"/>
      <c r="R15" s="25"/>
      <c r="T15" s="15">
        <v>10</v>
      </c>
      <c r="U15" s="17">
        <v>0.36219999999999997</v>
      </c>
    </row>
    <row r="16" spans="2:21" s="15" customFormat="1" ht="15.75" x14ac:dyDescent="0.25">
      <c r="B16" s="4" t="s">
        <v>18</v>
      </c>
      <c r="C16" s="5">
        <f>SUM(C17:C20)</f>
        <v>1490.01</v>
      </c>
      <c r="E16" s="25">
        <v>9</v>
      </c>
      <c r="F16" s="22">
        <v>45566</v>
      </c>
      <c r="G16" s="27">
        <f t="shared" si="1"/>
        <v>30</v>
      </c>
      <c r="H16" s="23">
        <f t="shared" si="2"/>
        <v>1149</v>
      </c>
      <c r="I16" s="24">
        <f t="shared" si="3"/>
        <v>1000</v>
      </c>
      <c r="J16" s="28">
        <v>0</v>
      </c>
      <c r="K16" s="23"/>
      <c r="L16" s="23"/>
      <c r="M16" s="23">
        <f t="shared" si="0"/>
        <v>149</v>
      </c>
      <c r="N16" s="24"/>
      <c r="O16" s="24"/>
      <c r="P16" s="24"/>
      <c r="Q16" s="25"/>
      <c r="R16" s="25"/>
      <c r="T16" s="15">
        <v>11</v>
      </c>
      <c r="U16" s="17">
        <v>0.36370000000000002</v>
      </c>
    </row>
    <row r="17" spans="2:21" s="15" customFormat="1" ht="15.75" x14ac:dyDescent="0.25">
      <c r="B17" s="12" t="s">
        <v>19</v>
      </c>
      <c r="C17" s="5">
        <v>0.01</v>
      </c>
      <c r="E17" s="25">
        <v>10</v>
      </c>
      <c r="F17" s="22">
        <v>45597</v>
      </c>
      <c r="G17" s="27">
        <f t="shared" si="1"/>
        <v>31</v>
      </c>
      <c r="H17" s="23">
        <f t="shared" si="2"/>
        <v>1149</v>
      </c>
      <c r="I17" s="24">
        <f t="shared" si="3"/>
        <v>1000</v>
      </c>
      <c r="J17" s="28">
        <v>0</v>
      </c>
      <c r="K17" s="23"/>
      <c r="L17" s="23"/>
      <c r="M17" s="23">
        <f t="shared" si="0"/>
        <v>149</v>
      </c>
      <c r="N17" s="24"/>
      <c r="O17" s="24"/>
      <c r="P17" s="24"/>
      <c r="Q17" s="25"/>
      <c r="R17" s="25"/>
      <c r="T17" s="15">
        <v>12</v>
      </c>
      <c r="U17" s="17">
        <v>0.36470000000000002</v>
      </c>
    </row>
    <row r="18" spans="2:21" s="15" customFormat="1" ht="15.75" x14ac:dyDescent="0.25">
      <c r="B18" s="12" t="s">
        <v>20</v>
      </c>
      <c r="C18" s="5">
        <f>M44</f>
        <v>1490</v>
      </c>
      <c r="E18" s="25">
        <v>11</v>
      </c>
      <c r="F18" s="22">
        <v>45627</v>
      </c>
      <c r="G18" s="27">
        <f t="shared" si="1"/>
        <v>30</v>
      </c>
      <c r="H18" s="23" t="str">
        <f t="shared" si="2"/>
        <v/>
      </c>
      <c r="I18" s="24" t="str">
        <f t="shared" si="3"/>
        <v/>
      </c>
      <c r="J18" s="28">
        <v>0</v>
      </c>
      <c r="K18" s="23"/>
      <c r="L18" s="23"/>
      <c r="M18" s="23" t="str">
        <f t="shared" si="0"/>
        <v/>
      </c>
      <c r="N18" s="24"/>
      <c r="O18" s="24"/>
      <c r="P18" s="24"/>
      <c r="Q18" s="25"/>
      <c r="R18" s="25"/>
      <c r="T18" s="15">
        <v>13</v>
      </c>
      <c r="U18" s="17">
        <v>0.36530000000000001</v>
      </c>
    </row>
    <row r="19" spans="2:21" s="15" customFormat="1" ht="15.75" x14ac:dyDescent="0.25">
      <c r="B19" s="12" t="s">
        <v>21</v>
      </c>
      <c r="C19" s="5">
        <v>0</v>
      </c>
      <c r="E19" s="25">
        <v>12</v>
      </c>
      <c r="F19" s="22">
        <v>45658</v>
      </c>
      <c r="G19" s="27">
        <f t="shared" si="1"/>
        <v>31</v>
      </c>
      <c r="H19" s="23" t="str">
        <f t="shared" si="2"/>
        <v/>
      </c>
      <c r="I19" s="24" t="str">
        <f t="shared" si="3"/>
        <v/>
      </c>
      <c r="J19" s="28">
        <v>0</v>
      </c>
      <c r="K19" s="23"/>
      <c r="L19" s="23"/>
      <c r="M19" s="23" t="str">
        <f t="shared" si="0"/>
        <v/>
      </c>
      <c r="N19" s="25"/>
      <c r="O19" s="25"/>
      <c r="P19" s="25"/>
      <c r="Q19" s="25"/>
      <c r="R19" s="25"/>
      <c r="T19" s="15">
        <v>14</v>
      </c>
      <c r="U19" s="17">
        <v>0.36580000000000001</v>
      </c>
    </row>
    <row r="20" spans="2:21" s="15" customFormat="1" ht="15.75" x14ac:dyDescent="0.25">
      <c r="B20" s="12" t="s">
        <v>22</v>
      </c>
      <c r="C20" s="5">
        <f>K44</f>
        <v>0</v>
      </c>
      <c r="E20" s="25">
        <v>13</v>
      </c>
      <c r="F20" s="22">
        <v>45689</v>
      </c>
      <c r="G20" s="27">
        <f t="shared" si="1"/>
        <v>31</v>
      </c>
      <c r="H20" s="23" t="str">
        <f t="shared" si="2"/>
        <v/>
      </c>
      <c r="I20" s="24" t="str">
        <f t="shared" si="3"/>
        <v/>
      </c>
      <c r="J20" s="28">
        <v>0</v>
      </c>
      <c r="K20" s="23"/>
      <c r="L20" s="23"/>
      <c r="M20" s="23" t="str">
        <f t="shared" si="0"/>
        <v/>
      </c>
      <c r="N20" s="23"/>
      <c r="O20" s="23"/>
      <c r="P20" s="23"/>
      <c r="Q20" s="23"/>
      <c r="R20" s="23"/>
      <c r="T20" s="15">
        <v>15</v>
      </c>
      <c r="U20" s="17">
        <v>0.36599999999999999</v>
      </c>
    </row>
    <row r="21" spans="2:21" s="15" customFormat="1" ht="15.75" x14ac:dyDescent="0.25">
      <c r="B21" s="4" t="s">
        <v>23</v>
      </c>
      <c r="C21" s="5">
        <f>H8+C17</f>
        <v>1149.02</v>
      </c>
      <c r="E21" s="25">
        <v>14</v>
      </c>
      <c r="F21" s="22">
        <v>45717</v>
      </c>
      <c r="G21" s="27">
        <f t="shared" si="1"/>
        <v>28</v>
      </c>
      <c r="H21" s="23" t="str">
        <f t="shared" si="2"/>
        <v/>
      </c>
      <c r="I21" s="24" t="str">
        <f t="shared" si="3"/>
        <v/>
      </c>
      <c r="J21" s="28">
        <v>0</v>
      </c>
      <c r="K21" s="23"/>
      <c r="L21" s="23"/>
      <c r="M21" s="23" t="str">
        <f t="shared" si="0"/>
        <v/>
      </c>
      <c r="N21" s="23"/>
      <c r="O21" s="23"/>
      <c r="P21" s="23"/>
      <c r="Q21" s="23"/>
      <c r="R21" s="23"/>
      <c r="T21" s="15">
        <v>16</v>
      </c>
      <c r="U21" s="17">
        <v>0.36609999999999998</v>
      </c>
    </row>
    <row r="22" spans="2:21" s="15" customFormat="1" ht="15.75" x14ac:dyDescent="0.25">
      <c r="B22" s="4" t="s">
        <v>24</v>
      </c>
      <c r="C22" s="5">
        <f>C16+C15</f>
        <v>11490.01</v>
      </c>
      <c r="E22" s="25">
        <v>15</v>
      </c>
      <c r="F22" s="22">
        <v>45748</v>
      </c>
      <c r="G22" s="27">
        <f t="shared" si="1"/>
        <v>31</v>
      </c>
      <c r="H22" s="23" t="str">
        <f t="shared" si="2"/>
        <v/>
      </c>
      <c r="I22" s="24" t="str">
        <f t="shared" si="3"/>
        <v/>
      </c>
      <c r="J22" s="28">
        <v>0</v>
      </c>
      <c r="K22" s="23"/>
      <c r="L22" s="23"/>
      <c r="M22" s="23" t="str">
        <f t="shared" si="0"/>
        <v/>
      </c>
      <c r="N22" s="23"/>
      <c r="O22" s="23"/>
      <c r="P22" s="23"/>
      <c r="Q22" s="23"/>
      <c r="R22" s="23"/>
      <c r="T22" s="15">
        <v>17</v>
      </c>
      <c r="U22" s="17">
        <v>0.3659</v>
      </c>
    </row>
    <row r="23" spans="2:21" s="15" customFormat="1" ht="15.75" x14ac:dyDescent="0.25">
      <c r="B23" s="6" t="s">
        <v>25</v>
      </c>
      <c r="C23" s="7">
        <f ca="1">XIRR($H$7:OFFSET($H$7,$B$10,0),$F$7:OFFSET($F$7,$B$10,0))</f>
        <v>0.36209854483604442</v>
      </c>
      <c r="E23" s="25">
        <v>16</v>
      </c>
      <c r="F23" s="22">
        <v>45778</v>
      </c>
      <c r="G23" s="27">
        <f t="shared" si="1"/>
        <v>30</v>
      </c>
      <c r="H23" s="23" t="str">
        <f t="shared" si="2"/>
        <v/>
      </c>
      <c r="I23" s="24" t="str">
        <f t="shared" si="3"/>
        <v/>
      </c>
      <c r="J23" s="28">
        <v>0</v>
      </c>
      <c r="K23" s="23"/>
      <c r="L23" s="23"/>
      <c r="M23" s="23" t="str">
        <f t="shared" si="0"/>
        <v/>
      </c>
      <c r="N23" s="23"/>
      <c r="O23" s="23"/>
      <c r="P23" s="23"/>
      <c r="Q23" s="23"/>
      <c r="R23" s="23"/>
      <c r="T23" s="15">
        <v>18</v>
      </c>
      <c r="U23" s="17">
        <v>0.36549999999999999</v>
      </c>
    </row>
    <row r="24" spans="2:21" s="15" customFormat="1" ht="15.75" x14ac:dyDescent="0.25">
      <c r="B24" s="8"/>
      <c r="C24" s="9"/>
      <c r="E24" s="25">
        <v>17</v>
      </c>
      <c r="F24" s="22">
        <v>45809</v>
      </c>
      <c r="G24" s="27">
        <f t="shared" si="1"/>
        <v>31</v>
      </c>
      <c r="H24" s="23" t="str">
        <f t="shared" si="2"/>
        <v/>
      </c>
      <c r="I24" s="24" t="str">
        <f t="shared" si="3"/>
        <v/>
      </c>
      <c r="J24" s="28">
        <v>0</v>
      </c>
      <c r="K24" s="23"/>
      <c r="L24" s="23"/>
      <c r="M24" s="23" t="str">
        <f t="shared" si="0"/>
        <v/>
      </c>
      <c r="N24" s="23"/>
      <c r="O24" s="23"/>
      <c r="P24" s="23"/>
      <c r="Q24" s="23"/>
      <c r="R24" s="23"/>
      <c r="T24" s="15">
        <v>19</v>
      </c>
      <c r="U24" s="17">
        <v>0.36509999999999998</v>
      </c>
    </row>
    <row r="25" spans="2:21" s="15" customFormat="1" ht="15.75" x14ac:dyDescent="0.25">
      <c r="B25" s="13" t="s">
        <v>26</v>
      </c>
      <c r="C25" s="14"/>
      <c r="E25" s="25">
        <v>18</v>
      </c>
      <c r="F25" s="22">
        <v>45839</v>
      </c>
      <c r="G25" s="27">
        <f t="shared" si="1"/>
        <v>30</v>
      </c>
      <c r="H25" s="23" t="str">
        <f t="shared" si="2"/>
        <v/>
      </c>
      <c r="I25" s="24" t="str">
        <f t="shared" si="3"/>
        <v/>
      </c>
      <c r="J25" s="28">
        <v>0</v>
      </c>
      <c r="K25" s="23"/>
      <c r="L25" s="23"/>
      <c r="M25" s="23" t="str">
        <f t="shared" si="0"/>
        <v/>
      </c>
      <c r="N25" s="23"/>
      <c r="O25" s="23"/>
      <c r="P25" s="23"/>
      <c r="Q25" s="23"/>
      <c r="R25" s="23"/>
      <c r="T25" s="15">
        <v>20</v>
      </c>
      <c r="U25" s="17">
        <v>0.36449999999999999</v>
      </c>
    </row>
    <row r="26" spans="2:21" s="15" customFormat="1" ht="15.75" x14ac:dyDescent="0.25">
      <c r="B26" s="10">
        <v>1</v>
      </c>
      <c r="C26" s="11">
        <f>H8</f>
        <v>1149.01</v>
      </c>
      <c r="E26" s="25">
        <v>19</v>
      </c>
      <c r="F26" s="22">
        <v>45870</v>
      </c>
      <c r="G26" s="27">
        <f t="shared" si="1"/>
        <v>31</v>
      </c>
      <c r="H26" s="23" t="str">
        <f t="shared" si="2"/>
        <v/>
      </c>
      <c r="I26" s="24" t="str">
        <f t="shared" si="3"/>
        <v/>
      </c>
      <c r="J26" s="28">
        <v>0</v>
      </c>
      <c r="K26" s="23"/>
      <c r="L26" s="23"/>
      <c r="M26" s="23" t="str">
        <f t="shared" si="0"/>
        <v/>
      </c>
      <c r="N26" s="23"/>
      <c r="O26" s="23"/>
      <c r="P26" s="23"/>
      <c r="Q26" s="23"/>
      <c r="R26" s="23"/>
      <c r="T26" s="15">
        <v>21</v>
      </c>
      <c r="U26" s="17">
        <v>0.36380000000000001</v>
      </c>
    </row>
    <row r="27" spans="2:21" s="15" customFormat="1" ht="15.75" x14ac:dyDescent="0.25">
      <c r="B27" s="10">
        <v>2</v>
      </c>
      <c r="C27" s="11">
        <f>H9</f>
        <v>1149</v>
      </c>
      <c r="E27" s="25">
        <v>20</v>
      </c>
      <c r="F27" s="22">
        <v>45901</v>
      </c>
      <c r="G27" s="27">
        <f t="shared" si="1"/>
        <v>31</v>
      </c>
      <c r="H27" s="23" t="str">
        <f t="shared" si="2"/>
        <v/>
      </c>
      <c r="I27" s="24" t="str">
        <f t="shared" si="3"/>
        <v/>
      </c>
      <c r="J27" s="28">
        <v>0</v>
      </c>
      <c r="K27" s="23"/>
      <c r="L27" s="23"/>
      <c r="M27" s="23" t="str">
        <f t="shared" si="0"/>
        <v/>
      </c>
      <c r="N27" s="23"/>
      <c r="O27" s="23"/>
      <c r="P27" s="23"/>
      <c r="Q27" s="23"/>
      <c r="R27" s="23"/>
      <c r="T27" s="15">
        <v>22</v>
      </c>
      <c r="U27" s="17">
        <v>0.36309999999999998</v>
      </c>
    </row>
    <row r="28" spans="2:21" s="15" customFormat="1" ht="15.75" x14ac:dyDescent="0.25">
      <c r="B28" s="10">
        <v>3</v>
      </c>
      <c r="C28" s="11">
        <f>H10</f>
        <v>1149</v>
      </c>
      <c r="E28" s="25">
        <v>21</v>
      </c>
      <c r="F28" s="22">
        <v>45931</v>
      </c>
      <c r="G28" s="27">
        <f t="shared" si="1"/>
        <v>30</v>
      </c>
      <c r="H28" s="23" t="str">
        <f t="shared" si="2"/>
        <v/>
      </c>
      <c r="I28" s="24" t="str">
        <f t="shared" si="3"/>
        <v/>
      </c>
      <c r="J28" s="28">
        <v>0</v>
      </c>
      <c r="K28" s="23"/>
      <c r="L28" s="23"/>
      <c r="M28" s="23" t="str">
        <f t="shared" si="0"/>
        <v/>
      </c>
      <c r="N28" s="23"/>
      <c r="O28" s="23"/>
      <c r="P28" s="23"/>
      <c r="Q28" s="23"/>
      <c r="R28" s="23"/>
      <c r="T28" s="15">
        <v>23</v>
      </c>
      <c r="U28" s="17">
        <v>0.36230000000000001</v>
      </c>
    </row>
    <row r="29" spans="2:21" s="15" customFormat="1" ht="15.75" x14ac:dyDescent="0.25">
      <c r="B29" s="10">
        <v>4</v>
      </c>
      <c r="C29" s="11">
        <f>H11</f>
        <v>1149</v>
      </c>
      <c r="E29" s="25">
        <v>22</v>
      </c>
      <c r="F29" s="22">
        <v>45962</v>
      </c>
      <c r="G29" s="27">
        <f t="shared" si="1"/>
        <v>31</v>
      </c>
      <c r="H29" s="23" t="str">
        <f t="shared" si="2"/>
        <v/>
      </c>
      <c r="I29" s="24" t="str">
        <f t="shared" si="3"/>
        <v/>
      </c>
      <c r="J29" s="28">
        <v>0</v>
      </c>
      <c r="K29" s="23"/>
      <c r="L29" s="23"/>
      <c r="M29" s="23" t="str">
        <f t="shared" si="0"/>
        <v/>
      </c>
      <c r="N29" s="23"/>
      <c r="O29" s="23"/>
      <c r="P29" s="23"/>
      <c r="Q29" s="23"/>
      <c r="R29" s="23"/>
      <c r="T29" s="15">
        <v>24</v>
      </c>
      <c r="U29" s="17">
        <v>0.36149999999999999</v>
      </c>
    </row>
    <row r="30" spans="2:21" s="15" customFormat="1" ht="15.75" x14ac:dyDescent="0.25">
      <c r="B30" s="10">
        <v>5</v>
      </c>
      <c r="C30" s="11">
        <f t="shared" ref="C30:C36" si="4">H12</f>
        <v>1149</v>
      </c>
      <c r="E30" s="25">
        <v>23</v>
      </c>
      <c r="F30" s="22">
        <v>45992</v>
      </c>
      <c r="G30" s="27">
        <f t="shared" si="1"/>
        <v>30</v>
      </c>
      <c r="H30" s="23" t="str">
        <f t="shared" si="2"/>
        <v/>
      </c>
      <c r="I30" s="24" t="str">
        <f t="shared" si="3"/>
        <v/>
      </c>
      <c r="J30" s="28">
        <v>0</v>
      </c>
      <c r="K30" s="23"/>
      <c r="L30" s="23"/>
      <c r="M30" s="23" t="str">
        <f t="shared" si="0"/>
        <v/>
      </c>
      <c r="N30" s="23"/>
      <c r="O30" s="23"/>
      <c r="P30" s="23"/>
      <c r="Q30" s="23"/>
      <c r="R30" s="23"/>
      <c r="T30" s="15">
        <v>25</v>
      </c>
      <c r="U30" s="17">
        <v>0.36057340502738955</v>
      </c>
    </row>
    <row r="31" spans="2:21" s="15" customFormat="1" ht="15.75" x14ac:dyDescent="0.25">
      <c r="B31" s="10">
        <v>6</v>
      </c>
      <c r="C31" s="11">
        <f t="shared" si="4"/>
        <v>1149</v>
      </c>
      <c r="E31" s="25">
        <v>24</v>
      </c>
      <c r="F31" s="22">
        <v>46023</v>
      </c>
      <c r="G31" s="27">
        <f t="shared" si="1"/>
        <v>31</v>
      </c>
      <c r="H31" s="23" t="str">
        <f t="shared" si="2"/>
        <v/>
      </c>
      <c r="I31" s="24" t="str">
        <f t="shared" si="3"/>
        <v/>
      </c>
      <c r="J31" s="28">
        <v>0</v>
      </c>
      <c r="K31" s="23"/>
      <c r="L31" s="23"/>
      <c r="M31" s="23" t="str">
        <f t="shared" si="0"/>
        <v/>
      </c>
      <c r="N31" s="23"/>
      <c r="O31" s="23"/>
      <c r="P31" s="23"/>
      <c r="Q31" s="23"/>
      <c r="R31" s="23"/>
      <c r="T31" s="15">
        <v>26</v>
      </c>
      <c r="U31" s="17">
        <v>0.35973604321479802</v>
      </c>
    </row>
    <row r="32" spans="2:21" s="15" customFormat="1" ht="15.75" x14ac:dyDescent="0.25">
      <c r="B32" s="10">
        <v>7</v>
      </c>
      <c r="C32" s="11">
        <f t="shared" si="4"/>
        <v>1149</v>
      </c>
      <c r="E32" s="25">
        <v>25</v>
      </c>
      <c r="F32" s="22">
        <v>46054</v>
      </c>
      <c r="G32" s="27">
        <f t="shared" si="1"/>
        <v>31</v>
      </c>
      <c r="H32" s="23" t="str">
        <f t="shared" ref="H32:H43" si="5">IF(E32&lt;=$B$10,I32+J32+M32,"")</f>
        <v/>
      </c>
      <c r="I32" s="24" t="str">
        <f t="shared" ref="I32:I43" si="6">IF(E32&lt;=$B$10,$B$7/$B$10,"")</f>
        <v/>
      </c>
      <c r="J32" s="28">
        <v>0</v>
      </c>
      <c r="K32" s="23"/>
      <c r="L32" s="23"/>
      <c r="M32" s="23" t="str">
        <f t="shared" si="0"/>
        <v/>
      </c>
      <c r="N32" s="23"/>
      <c r="O32" s="23"/>
      <c r="P32" s="23"/>
      <c r="Q32" s="23"/>
      <c r="R32" s="23"/>
      <c r="T32" s="15">
        <v>27</v>
      </c>
      <c r="U32" s="17">
        <v>0.35885176062583934</v>
      </c>
    </row>
    <row r="33" spans="2:21" s="15" customFormat="1" ht="15.75" x14ac:dyDescent="0.25">
      <c r="B33" s="10">
        <v>8</v>
      </c>
      <c r="C33" s="11">
        <f t="shared" si="4"/>
        <v>1149</v>
      </c>
      <c r="E33" s="25">
        <v>26</v>
      </c>
      <c r="F33" s="22">
        <v>46082</v>
      </c>
      <c r="G33" s="27">
        <f t="shared" si="1"/>
        <v>28</v>
      </c>
      <c r="H33" s="23" t="str">
        <f t="shared" si="5"/>
        <v/>
      </c>
      <c r="I33" s="24" t="str">
        <f t="shared" si="6"/>
        <v/>
      </c>
      <c r="J33" s="28">
        <v>0</v>
      </c>
      <c r="K33" s="23"/>
      <c r="L33" s="23"/>
      <c r="M33" s="23" t="str">
        <f t="shared" si="0"/>
        <v/>
      </c>
      <c r="N33" s="23"/>
      <c r="O33" s="23"/>
      <c r="P33" s="23"/>
      <c r="Q33" s="23"/>
      <c r="R33" s="23"/>
      <c r="T33" s="15">
        <v>28</v>
      </c>
      <c r="U33" s="17">
        <v>0.35795580744743349</v>
      </c>
    </row>
    <row r="34" spans="2:21" s="15" customFormat="1" ht="15.75" x14ac:dyDescent="0.25">
      <c r="B34" s="10">
        <v>9</v>
      </c>
      <c r="C34" s="11">
        <f t="shared" si="4"/>
        <v>1149</v>
      </c>
      <c r="E34" s="25">
        <v>27</v>
      </c>
      <c r="F34" s="22">
        <v>46113</v>
      </c>
      <c r="G34" s="27">
        <f t="shared" si="1"/>
        <v>31</v>
      </c>
      <c r="H34" s="23" t="str">
        <f t="shared" si="5"/>
        <v/>
      </c>
      <c r="I34" s="24" t="str">
        <f t="shared" si="6"/>
        <v/>
      </c>
      <c r="J34" s="28">
        <v>0</v>
      </c>
      <c r="K34" s="23"/>
      <c r="L34" s="23"/>
      <c r="M34" s="23" t="str">
        <f t="shared" si="0"/>
        <v/>
      </c>
      <c r="N34" s="23"/>
      <c r="O34" s="23"/>
      <c r="P34" s="23"/>
      <c r="Q34" s="23"/>
      <c r="R34" s="23"/>
      <c r="T34" s="15">
        <v>29</v>
      </c>
      <c r="U34" s="17">
        <v>0.35702577233314525</v>
      </c>
    </row>
    <row r="35" spans="2:21" s="15" customFormat="1" ht="15.75" x14ac:dyDescent="0.25">
      <c r="B35" s="10">
        <v>10</v>
      </c>
      <c r="C35" s="11">
        <f t="shared" si="4"/>
        <v>1149</v>
      </c>
      <c r="E35" s="25">
        <v>28</v>
      </c>
      <c r="F35" s="22">
        <v>46143</v>
      </c>
      <c r="G35" s="27">
        <f t="shared" si="1"/>
        <v>30</v>
      </c>
      <c r="H35" s="23" t="str">
        <f t="shared" si="5"/>
        <v/>
      </c>
      <c r="I35" s="24" t="str">
        <f t="shared" si="6"/>
        <v/>
      </c>
      <c r="J35" s="28">
        <v>0</v>
      </c>
      <c r="K35" s="23"/>
      <c r="L35" s="23"/>
      <c r="M35" s="23" t="str">
        <f t="shared" si="0"/>
        <v/>
      </c>
      <c r="N35" s="23"/>
      <c r="O35" s="23"/>
      <c r="P35" s="23"/>
      <c r="Q35" s="23"/>
      <c r="R35" s="23"/>
      <c r="T35" s="15">
        <v>30</v>
      </c>
      <c r="U35" s="17">
        <v>0.35609077811241163</v>
      </c>
    </row>
    <row r="36" spans="2:21" s="15" customFormat="1" ht="15.75" x14ac:dyDescent="0.25">
      <c r="B36" s="10">
        <v>11</v>
      </c>
      <c r="C36" s="11" t="str">
        <f t="shared" si="4"/>
        <v/>
      </c>
      <c r="E36" s="25">
        <v>29</v>
      </c>
      <c r="F36" s="22">
        <v>46174</v>
      </c>
      <c r="G36" s="27">
        <f t="shared" si="1"/>
        <v>31</v>
      </c>
      <c r="H36" s="23" t="str">
        <f t="shared" si="5"/>
        <v/>
      </c>
      <c r="I36" s="24" t="str">
        <f t="shared" si="6"/>
        <v/>
      </c>
      <c r="J36" s="28">
        <v>0</v>
      </c>
      <c r="K36" s="23"/>
      <c r="L36" s="23"/>
      <c r="M36" s="23" t="str">
        <f t="shared" si="0"/>
        <v/>
      </c>
      <c r="N36" s="23"/>
      <c r="O36" s="23"/>
      <c r="P36" s="23"/>
      <c r="Q36" s="23"/>
      <c r="R36" s="23"/>
      <c r="T36" s="15">
        <v>31</v>
      </c>
      <c r="U36" s="17">
        <v>0.35513116717338566</v>
      </c>
    </row>
    <row r="37" spans="2:21" s="15" customFormat="1" ht="15.75" x14ac:dyDescent="0.25">
      <c r="B37" s="10">
        <v>12</v>
      </c>
      <c r="C37" s="11" t="str">
        <f>H19</f>
        <v/>
      </c>
      <c r="E37" s="25">
        <v>30</v>
      </c>
      <c r="F37" s="22">
        <v>46204</v>
      </c>
      <c r="G37" s="27">
        <f t="shared" si="1"/>
        <v>30</v>
      </c>
      <c r="H37" s="23" t="str">
        <f t="shared" si="5"/>
        <v/>
      </c>
      <c r="I37" s="24" t="str">
        <f t="shared" si="6"/>
        <v/>
      </c>
      <c r="J37" s="28">
        <v>0</v>
      </c>
      <c r="K37" s="23"/>
      <c r="L37" s="23"/>
      <c r="M37" s="23" t="str">
        <f t="shared" si="0"/>
        <v/>
      </c>
      <c r="N37" s="23"/>
      <c r="O37" s="23"/>
      <c r="P37" s="23"/>
      <c r="Q37" s="23"/>
      <c r="R37" s="23"/>
      <c r="T37" s="15">
        <v>32</v>
      </c>
      <c r="U37" s="17">
        <v>0.35415200591087348</v>
      </c>
    </row>
    <row r="38" spans="2:21" s="15" customFormat="1" ht="15.75" x14ac:dyDescent="0.25">
      <c r="B38" s="10">
        <v>13</v>
      </c>
      <c r="C38" s="11" t="str">
        <f t="shared" ref="C38:C60" si="7">H20</f>
        <v/>
      </c>
      <c r="E38" s="25">
        <v>31</v>
      </c>
      <c r="F38" s="22">
        <v>46235</v>
      </c>
      <c r="G38" s="27">
        <f t="shared" si="1"/>
        <v>31</v>
      </c>
      <c r="H38" s="23" t="str">
        <f t="shared" si="5"/>
        <v/>
      </c>
      <c r="I38" s="24" t="str">
        <f t="shared" si="6"/>
        <v/>
      </c>
      <c r="J38" s="28">
        <v>0</v>
      </c>
      <c r="K38" s="23"/>
      <c r="L38" s="23"/>
      <c r="M38" s="23" t="str">
        <f t="shared" si="0"/>
        <v/>
      </c>
      <c r="N38" s="23"/>
      <c r="O38" s="23"/>
      <c r="P38" s="23"/>
      <c r="Q38" s="23"/>
      <c r="R38" s="23"/>
      <c r="T38" s="15">
        <v>33</v>
      </c>
      <c r="U38" s="17">
        <v>0.35317551493644728</v>
      </c>
    </row>
    <row r="39" spans="2:21" s="15" customFormat="1" ht="15.75" x14ac:dyDescent="0.25">
      <c r="B39" s="10">
        <v>14</v>
      </c>
      <c r="C39" s="11" t="str">
        <f t="shared" si="7"/>
        <v/>
      </c>
      <c r="E39" s="25">
        <v>32</v>
      </c>
      <c r="F39" s="22">
        <v>46266</v>
      </c>
      <c r="G39" s="27">
        <f t="shared" si="1"/>
        <v>31</v>
      </c>
      <c r="H39" s="23" t="str">
        <f t="shared" si="5"/>
        <v/>
      </c>
      <c r="I39" s="24" t="str">
        <f t="shared" si="6"/>
        <v/>
      </c>
      <c r="J39" s="28">
        <v>0</v>
      </c>
      <c r="K39" s="23"/>
      <c r="L39" s="23"/>
      <c r="M39" s="23" t="str">
        <f t="shared" si="0"/>
        <v/>
      </c>
      <c r="N39" s="23"/>
      <c r="O39" s="23"/>
      <c r="P39" s="23"/>
      <c r="Q39" s="23"/>
      <c r="R39" s="23"/>
      <c r="T39" s="15">
        <v>34</v>
      </c>
      <c r="U39" s="17">
        <v>0.35218531489372262</v>
      </c>
    </row>
    <row r="40" spans="2:21" s="15" customFormat="1" ht="15.75" x14ac:dyDescent="0.25">
      <c r="B40" s="10">
        <v>15</v>
      </c>
      <c r="C40" s="11" t="str">
        <f t="shared" si="7"/>
        <v/>
      </c>
      <c r="E40" s="25">
        <v>33</v>
      </c>
      <c r="F40" s="22">
        <v>46296</v>
      </c>
      <c r="G40" s="27">
        <f t="shared" si="1"/>
        <v>30</v>
      </c>
      <c r="H40" s="23" t="str">
        <f t="shared" si="5"/>
        <v/>
      </c>
      <c r="I40" s="24" t="str">
        <f t="shared" si="6"/>
        <v/>
      </c>
      <c r="J40" s="28">
        <v>0</v>
      </c>
      <c r="K40" s="23"/>
      <c r="L40" s="23"/>
      <c r="M40" s="23" t="str">
        <f t="shared" si="0"/>
        <v/>
      </c>
      <c r="N40" s="23"/>
      <c r="O40" s="23"/>
      <c r="P40" s="23"/>
      <c r="Q40" s="23"/>
      <c r="R40" s="23"/>
      <c r="T40" s="15">
        <v>35</v>
      </c>
      <c r="U40" s="17">
        <v>0.35120034813880918</v>
      </c>
    </row>
    <row r="41" spans="2:21" s="15" customFormat="1" ht="15.75" x14ac:dyDescent="0.25">
      <c r="B41" s="10">
        <v>16</v>
      </c>
      <c r="C41" s="11" t="str">
        <f t="shared" si="7"/>
        <v/>
      </c>
      <c r="E41" s="25">
        <v>34</v>
      </c>
      <c r="F41" s="22">
        <v>46327</v>
      </c>
      <c r="G41" s="27">
        <f t="shared" si="1"/>
        <v>31</v>
      </c>
      <c r="H41" s="23" t="str">
        <f t="shared" si="5"/>
        <v/>
      </c>
      <c r="I41" s="24" t="str">
        <f t="shared" si="6"/>
        <v/>
      </c>
      <c r="J41" s="28">
        <v>0</v>
      </c>
      <c r="K41" s="23"/>
      <c r="L41" s="23"/>
      <c r="M41" s="23" t="str">
        <f t="shared" si="0"/>
        <v/>
      </c>
      <c r="N41" s="23"/>
      <c r="O41" s="23"/>
      <c r="P41" s="23"/>
      <c r="Q41" s="23"/>
      <c r="R41" s="23"/>
      <c r="T41" s="15">
        <v>36</v>
      </c>
      <c r="U41" s="17">
        <v>0.35020614266395567</v>
      </c>
    </row>
    <row r="42" spans="2:21" s="15" customFormat="1" ht="15.75" x14ac:dyDescent="0.25">
      <c r="B42" s="10">
        <v>17</v>
      </c>
      <c r="C42" s="11" t="str">
        <f t="shared" si="7"/>
        <v/>
      </c>
      <c r="E42" s="25">
        <v>35</v>
      </c>
      <c r="F42" s="22">
        <v>46357</v>
      </c>
      <c r="G42" s="27">
        <f t="shared" si="1"/>
        <v>30</v>
      </c>
      <c r="H42" s="23" t="str">
        <f t="shared" si="5"/>
        <v/>
      </c>
      <c r="I42" s="24" t="str">
        <f t="shared" si="6"/>
        <v/>
      </c>
      <c r="J42" s="28">
        <v>0</v>
      </c>
      <c r="K42" s="23"/>
      <c r="L42" s="23"/>
      <c r="M42" s="23" t="str">
        <f t="shared" si="0"/>
        <v/>
      </c>
      <c r="N42" s="23"/>
      <c r="O42" s="23"/>
      <c r="P42" s="23"/>
      <c r="Q42" s="23"/>
      <c r="R42" s="23"/>
    </row>
    <row r="43" spans="2:21" s="15" customFormat="1" ht="15.75" x14ac:dyDescent="0.25">
      <c r="B43" s="10">
        <v>18</v>
      </c>
      <c r="C43" s="11" t="str">
        <f t="shared" si="7"/>
        <v/>
      </c>
      <c r="E43" s="25">
        <v>36</v>
      </c>
      <c r="F43" s="22">
        <v>46388</v>
      </c>
      <c r="G43" s="27">
        <f t="shared" si="1"/>
        <v>31</v>
      </c>
      <c r="H43" s="23" t="str">
        <f t="shared" si="5"/>
        <v/>
      </c>
      <c r="I43" s="24" t="str">
        <f t="shared" si="6"/>
        <v/>
      </c>
      <c r="J43" s="28">
        <v>0</v>
      </c>
      <c r="K43" s="23"/>
      <c r="L43" s="23"/>
      <c r="M43" s="23" t="str">
        <f t="shared" si="0"/>
        <v/>
      </c>
      <c r="N43" s="23"/>
      <c r="O43" s="23"/>
      <c r="P43" s="23"/>
      <c r="Q43" s="23"/>
      <c r="R43" s="23"/>
    </row>
    <row r="44" spans="2:21" s="15" customFormat="1" ht="15.75" x14ac:dyDescent="0.25">
      <c r="B44" s="10">
        <v>19</v>
      </c>
      <c r="C44" s="11" t="str">
        <f t="shared" si="7"/>
        <v/>
      </c>
      <c r="E44" s="21" t="s">
        <v>36</v>
      </c>
      <c r="F44" s="25" t="s">
        <v>15</v>
      </c>
      <c r="G44" s="27"/>
      <c r="H44" s="29">
        <f>SUM(H8:H43)</f>
        <v>11490.01</v>
      </c>
      <c r="I44" s="27">
        <f>SUM(I7:I43)</f>
        <v>0</v>
      </c>
      <c r="J44" s="27">
        <f>SUM(J8:J43)</f>
        <v>0.01</v>
      </c>
      <c r="K44" s="27">
        <f>SUM(K8:K43)</f>
        <v>0</v>
      </c>
      <c r="L44" s="27">
        <f>SUM(L8:L43)</f>
        <v>0</v>
      </c>
      <c r="M44" s="23">
        <f>SUM(M8:M43)</f>
        <v>1490</v>
      </c>
      <c r="N44" s="27"/>
      <c r="O44" s="27"/>
      <c r="P44" s="27"/>
      <c r="Q44" s="30">
        <f>XIRR(H7:H17,F7:F17)</f>
        <v>0.36209854483604442</v>
      </c>
      <c r="R44" s="29">
        <f>H44+H7</f>
        <v>1490.0100000000002</v>
      </c>
    </row>
    <row r="45" spans="2:21" s="15" customFormat="1" ht="15.75" x14ac:dyDescent="0.25">
      <c r="B45" s="10">
        <v>20</v>
      </c>
      <c r="C45" s="11" t="str">
        <f t="shared" si="7"/>
        <v/>
      </c>
      <c r="E45" s="16"/>
      <c r="F45" s="16"/>
      <c r="G45" s="16"/>
      <c r="H45" s="16"/>
      <c r="I45" s="16"/>
      <c r="J45" s="16"/>
      <c r="K45" s="16"/>
      <c r="L45" s="16"/>
      <c r="M45" s="16"/>
      <c r="P45" s="16"/>
      <c r="Q45" s="16"/>
      <c r="R45" s="16"/>
      <c r="U45" s="35">
        <f>MAX(U8:U41)</f>
        <v>0.36609999999999998</v>
      </c>
    </row>
    <row r="46" spans="2:21" s="15" customFormat="1" ht="15.75" x14ac:dyDescent="0.25">
      <c r="B46" s="10">
        <v>21</v>
      </c>
      <c r="C46" s="11" t="str">
        <f t="shared" si="7"/>
        <v/>
      </c>
      <c r="E46" s="16"/>
      <c r="F46" s="16"/>
      <c r="G46" s="16"/>
      <c r="H46" s="16"/>
      <c r="I46" s="16"/>
      <c r="J46" s="16"/>
      <c r="K46" s="16"/>
      <c r="L46" s="16"/>
      <c r="M46" s="16"/>
      <c r="P46" s="16"/>
      <c r="Q46" s="16"/>
      <c r="R46" s="16"/>
    </row>
    <row r="47" spans="2:21" s="15" customFormat="1" ht="15.75" x14ac:dyDescent="0.25">
      <c r="B47" s="10">
        <v>22</v>
      </c>
      <c r="C47" s="11" t="str">
        <f t="shared" si="7"/>
        <v/>
      </c>
      <c r="E47" s="16"/>
      <c r="F47" s="16"/>
      <c r="G47" s="16"/>
      <c r="H47" s="16"/>
      <c r="I47" s="16"/>
      <c r="J47" s="16"/>
      <c r="K47" s="16"/>
      <c r="L47" s="16"/>
      <c r="M47" s="16"/>
      <c r="P47" s="16"/>
      <c r="Q47" s="16"/>
      <c r="R47" s="16"/>
    </row>
    <row r="48" spans="2:21" s="15" customFormat="1" ht="15.75" x14ac:dyDescent="0.25">
      <c r="B48" s="10">
        <v>23</v>
      </c>
      <c r="C48" s="11" t="str">
        <f t="shared" si="7"/>
        <v/>
      </c>
    </row>
    <row r="49" spans="2:18" s="15" customFormat="1" ht="15.75" x14ac:dyDescent="0.25">
      <c r="B49" s="10">
        <v>24</v>
      </c>
      <c r="C49" s="11" t="str">
        <f t="shared" si="7"/>
        <v/>
      </c>
      <c r="E49" s="16"/>
      <c r="F49" s="16"/>
      <c r="G49" s="16"/>
      <c r="H49" s="16"/>
      <c r="I49" s="16"/>
      <c r="J49" s="16"/>
      <c r="K49" s="16"/>
      <c r="L49" s="16"/>
      <c r="M49" s="16"/>
      <c r="P49" s="16"/>
      <c r="Q49" s="16"/>
      <c r="R49" s="16"/>
    </row>
    <row r="50" spans="2:18" ht="15.75" x14ac:dyDescent="0.25">
      <c r="B50" s="10">
        <v>25</v>
      </c>
      <c r="C50" s="11" t="str">
        <f t="shared" si="7"/>
        <v/>
      </c>
      <c r="N50" s="15"/>
      <c r="O50" s="17"/>
    </row>
    <row r="51" spans="2:18" ht="15.75" x14ac:dyDescent="0.25">
      <c r="B51" s="10">
        <v>26</v>
      </c>
      <c r="C51" s="11" t="str">
        <f t="shared" si="7"/>
        <v/>
      </c>
      <c r="N51" s="15"/>
      <c r="O51" s="17"/>
    </row>
    <row r="52" spans="2:18" ht="15.75" x14ac:dyDescent="0.25">
      <c r="B52" s="10">
        <v>27</v>
      </c>
      <c r="C52" s="11" t="str">
        <f t="shared" si="7"/>
        <v/>
      </c>
    </row>
    <row r="53" spans="2:18" ht="15.75" x14ac:dyDescent="0.25">
      <c r="B53" s="10">
        <v>28</v>
      </c>
      <c r="C53" s="11" t="str">
        <f t="shared" si="7"/>
        <v/>
      </c>
    </row>
    <row r="54" spans="2:18" ht="15.75" x14ac:dyDescent="0.25">
      <c r="B54" s="10">
        <v>29</v>
      </c>
      <c r="C54" s="11" t="str">
        <f t="shared" si="7"/>
        <v/>
      </c>
    </row>
    <row r="55" spans="2:18" ht="15.75" x14ac:dyDescent="0.25">
      <c r="B55" s="10">
        <v>30</v>
      </c>
      <c r="C55" s="11" t="str">
        <f t="shared" si="7"/>
        <v/>
      </c>
    </row>
    <row r="56" spans="2:18" ht="15.75" x14ac:dyDescent="0.25">
      <c r="B56" s="10">
        <v>31</v>
      </c>
      <c r="C56" s="11" t="str">
        <f t="shared" si="7"/>
        <v/>
      </c>
    </row>
    <row r="57" spans="2:18" ht="15.75" x14ac:dyDescent="0.25">
      <c r="B57" s="10">
        <v>32</v>
      </c>
      <c r="C57" s="11" t="str">
        <f t="shared" si="7"/>
        <v/>
      </c>
    </row>
    <row r="58" spans="2:18" ht="15.75" x14ac:dyDescent="0.25">
      <c r="B58" s="10">
        <v>33</v>
      </c>
      <c r="C58" s="11" t="str">
        <f t="shared" si="7"/>
        <v/>
      </c>
    </row>
    <row r="59" spans="2:18" ht="15.75" x14ac:dyDescent="0.25">
      <c r="B59" s="10">
        <v>34</v>
      </c>
      <c r="C59" s="11" t="str">
        <f t="shared" si="7"/>
        <v/>
      </c>
    </row>
    <row r="60" spans="2:18" ht="15.75" x14ac:dyDescent="0.25">
      <c r="B60" s="10">
        <v>35</v>
      </c>
      <c r="C60" s="11" t="str">
        <f t="shared" si="7"/>
        <v/>
      </c>
    </row>
    <row r="61" spans="2:18" ht="15.75" x14ac:dyDescent="0.25">
      <c r="B61" s="10">
        <v>36</v>
      </c>
      <c r="C61" s="11" t="str">
        <f>H43</f>
        <v/>
      </c>
    </row>
    <row r="66" spans="2:3" hidden="1" x14ac:dyDescent="0.2"/>
    <row r="67" spans="2:3" hidden="1" x14ac:dyDescent="0.2"/>
    <row r="68" spans="2:3" hidden="1" x14ac:dyDescent="0.2"/>
    <row r="69" spans="2:3" hidden="1" x14ac:dyDescent="0.2">
      <c r="B69" s="31" t="s">
        <v>27</v>
      </c>
      <c r="C69" s="32"/>
    </row>
    <row r="70" spans="2:3" hidden="1" x14ac:dyDescent="0.2">
      <c r="B70" s="33" t="s">
        <v>28</v>
      </c>
      <c r="C70" s="34">
        <v>9.9999999999999995E-7</v>
      </c>
    </row>
    <row r="71" spans="2:3" hidden="1" x14ac:dyDescent="0.2">
      <c r="B71" s="33" t="s">
        <v>29</v>
      </c>
      <c r="C71" s="34">
        <v>1.49E-2</v>
      </c>
    </row>
    <row r="72" spans="2:3" hidden="1" x14ac:dyDescent="0.2">
      <c r="B72" s="33" t="s">
        <v>30</v>
      </c>
      <c r="C72" s="24">
        <v>0</v>
      </c>
    </row>
    <row r="73" spans="2:3" hidden="1" x14ac:dyDescent="0.2"/>
    <row r="74" spans="2:3" hidden="1" x14ac:dyDescent="0.2"/>
    <row r="75" spans="2:3" hidden="1" x14ac:dyDescent="0.2"/>
  </sheetData>
  <sheetProtection algorithmName="SHA-512" hashValue="O/ihuB5dtnY5oPaZuzUETlmvoeLlBp3/xB7G1YecJnm7acqdebcgKLGE6MZnqr2Mkx2YkLB7XGlv8ZMvpIBe8w==" saltValue="tDufq1KkbPOr4zJfOeO5CQ==" spinCount="100000" sheet="1" formatCells="0" formatColumns="0" formatRows="0" insertColumns="0" insertRows="0" insertHyperlinks="0" deleteColumns="0" deleteRows="0" sort="0" autoFilter="0" pivotTables="0"/>
  <mergeCells count="23">
    <mergeCell ref="R1:R4"/>
    <mergeCell ref="B2:C4"/>
    <mergeCell ref="I2:I4"/>
    <mergeCell ref="J2:J4"/>
    <mergeCell ref="K2:P2"/>
    <mergeCell ref="K3:N3"/>
    <mergeCell ref="O3:P3"/>
    <mergeCell ref="E1:E4"/>
    <mergeCell ref="F1:F4"/>
    <mergeCell ref="G1:G4"/>
    <mergeCell ref="H1:H4"/>
    <mergeCell ref="I1:P1"/>
    <mergeCell ref="Q1:Q4"/>
    <mergeCell ref="K5:N5"/>
    <mergeCell ref="O5:P5"/>
    <mergeCell ref="Q5:Q6"/>
    <mergeCell ref="R5:R6"/>
    <mergeCell ref="E5:E6"/>
    <mergeCell ref="F5:F6"/>
    <mergeCell ref="G5:G6"/>
    <mergeCell ref="H5:H6"/>
    <mergeCell ref="I5:I6"/>
    <mergeCell ref="J5:J6"/>
  </mergeCells>
  <dataValidations count="2">
    <dataValidation type="whole" allowBlank="1" showInputMessage="1" showErrorMessage="1" sqref="B7" xr:uid="{00000000-0002-0000-0000-000000000000}">
      <formula1>500</formula1>
      <formula2>200000</formula2>
    </dataValidation>
    <dataValidation type="whole" allowBlank="1" showInputMessage="1" showErrorMessage="1" sqref="B10" xr:uid="{00000000-0002-0000-0000-000001000000}">
      <formula1>3</formula1>
      <formula2>36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Підкріплення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2026-06-04T17:21:06Z</dcterms:modified>
</cp:coreProperties>
</file>