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liotsI\Card Businnes\NPV\Калькулятор Сайт\New Culculation (with grace period)\new one\Скибочка у Партнерів\"/>
    </mc:Choice>
  </mc:AlternateContent>
  <workbookProtection workbookAlgorithmName="SHA-512" workbookHashValue="LnJn5r0H8KjdiQGsFmbRUiiwBnE7FgPPMHLU+HqVE096z0KUe/QNh7PONoJl4fd25rF40Mo6Yhnu52NJlvQSig==" workbookSaltValue="FMB+WBHbufVy2ZOStq/yJQ==" workbookSpinCount="100000" lockStructure="1"/>
  <bookViews>
    <workbookView xWindow="0" yWindow="0" windowWidth="15360" windowHeight="6255"/>
  </bookViews>
  <sheets>
    <sheet name="Skybochka u Partneriv" sheetId="5" r:id="rId1"/>
  </sheets>
  <calcPr calcId="152511"/>
</workbook>
</file>

<file path=xl/calcChain.xml><?xml version="1.0" encoding="utf-8"?>
<calcChain xmlns="http://schemas.openxmlformats.org/spreadsheetml/2006/main">
  <c r="I7" i="5" l="1"/>
  <c r="G22" i="5" l="1"/>
  <c r="L13" i="5"/>
  <c r="L28" i="5"/>
  <c r="C14" i="5"/>
  <c r="C19" i="5"/>
  <c r="I8" i="5" l="1"/>
  <c r="I9" i="5"/>
  <c r="I10" i="5"/>
  <c r="I11" i="5"/>
  <c r="I12" i="5"/>
  <c r="I23" i="5"/>
  <c r="I24" i="5"/>
  <c r="I22" i="5"/>
  <c r="H21" i="5"/>
  <c r="J22" i="5" s="1"/>
  <c r="I21" i="5"/>
  <c r="I6" i="5"/>
  <c r="T7" i="5" s="1"/>
  <c r="T8" i="5" s="1"/>
  <c r="T9" i="5" s="1"/>
  <c r="K24" i="5"/>
  <c r="G24" i="5"/>
  <c r="K23" i="5"/>
  <c r="G23" i="5"/>
  <c r="K22" i="5"/>
  <c r="K28" i="5" l="1"/>
  <c r="T22" i="5"/>
  <c r="T23" i="5" l="1"/>
  <c r="H6" i="5"/>
  <c r="K7" i="5"/>
  <c r="K8" i="5"/>
  <c r="K9" i="5"/>
  <c r="K10" i="5"/>
  <c r="K11" i="5"/>
  <c r="K12" i="5"/>
  <c r="T10" i="5"/>
  <c r="G8" i="5"/>
  <c r="G9" i="5"/>
  <c r="G10" i="5"/>
  <c r="G11" i="5"/>
  <c r="G12" i="5"/>
  <c r="G7" i="5"/>
  <c r="J7" i="5" l="1"/>
  <c r="K13" i="5"/>
  <c r="M22" i="5"/>
  <c r="M23" i="5"/>
  <c r="M24" i="5"/>
  <c r="M7" i="5"/>
  <c r="H7" i="5" s="1"/>
  <c r="J8" i="5" s="1"/>
  <c r="T11" i="5"/>
  <c r="T12" i="5" s="1"/>
  <c r="T24" i="5"/>
  <c r="M9" i="5"/>
  <c r="M8" i="5"/>
  <c r="M12" i="5"/>
  <c r="M10" i="5"/>
  <c r="M11" i="5"/>
  <c r="M28" i="5" l="1"/>
  <c r="M13" i="5"/>
  <c r="C17" i="5" s="1"/>
  <c r="T25" i="5"/>
  <c r="T26" i="5" l="1"/>
  <c r="H8" i="5"/>
  <c r="J9" i="5" s="1"/>
  <c r="T27" i="5" l="1"/>
  <c r="T28" i="5" s="1"/>
  <c r="H9" i="5"/>
  <c r="J10" i="5" s="1"/>
  <c r="H10" i="5" l="1"/>
  <c r="J11" i="5" s="1"/>
  <c r="T13" i="5"/>
  <c r="C28" i="5" l="1"/>
  <c r="H11" i="5" l="1"/>
  <c r="J12" i="5" s="1"/>
  <c r="C29" i="5" l="1"/>
  <c r="H22" i="5"/>
  <c r="J23" i="5" l="1"/>
  <c r="H23" i="5" s="1"/>
  <c r="C25" i="5"/>
  <c r="C20" i="5"/>
  <c r="H12" i="5"/>
  <c r="J13" i="5"/>
  <c r="C16" i="5" s="1"/>
  <c r="J24" i="5" l="1"/>
  <c r="C26" i="5"/>
  <c r="C30" i="5"/>
  <c r="H13" i="5"/>
  <c r="R13" i="5" s="1"/>
  <c r="Q13" i="5"/>
  <c r="H24" i="5" l="1"/>
  <c r="J28" i="5"/>
  <c r="C27" i="5" l="1"/>
  <c r="Q28" i="5"/>
  <c r="C22" i="5" s="1"/>
  <c r="H28" i="5"/>
  <c r="R28" i="5" s="1"/>
  <c r="C15" i="5" s="1"/>
  <c r="C21" i="5" s="1"/>
</calcChain>
</file>

<file path=xl/sharedStrings.xml><?xml version="1.0" encoding="utf-8"?>
<sst xmlns="http://schemas.openxmlformats.org/spreadsheetml/2006/main" count="69" uniqueCount="44">
  <si>
    <t>Дата платежу</t>
  </si>
  <si>
    <t>У тому числі:</t>
  </si>
  <si>
    <t>х</t>
  </si>
  <si>
    <t>платежі за додаткові та супутні послуги</t>
  </si>
  <si>
    <t>банку, у тому числі</t>
  </si>
  <si>
    <t>погашення суми кредиту</t>
  </si>
  <si>
    <t>Кількість днів у розрахун-ковому періоді</t>
  </si>
  <si>
    <t>проценти за користуван-ня кредитом</t>
  </si>
  <si>
    <t>7.1</t>
  </si>
  <si>
    <t>7.2</t>
  </si>
  <si>
    <t>7.3</t>
  </si>
  <si>
    <t>8.1</t>
  </si>
  <si>
    <t>кредитного посередника (за наявності), у тому числі</t>
  </si>
  <si>
    <t>№ з/п</t>
  </si>
  <si>
    <t>Сума платежу за розра-хунко-вий період, грн.</t>
  </si>
  <si>
    <t>Реальна процентна ставка</t>
  </si>
  <si>
    <t>Параметри продукту</t>
  </si>
  <si>
    <t>Відсоткова ставка, %</t>
  </si>
  <si>
    <t>Комісія за користування кредитним лімітом, %</t>
  </si>
  <si>
    <t>Платіж в місяць, грн</t>
  </si>
  <si>
    <t>Комісія за користування кредитним лімітом, грн</t>
  </si>
  <si>
    <t>0</t>
  </si>
  <si>
    <t>1</t>
  </si>
  <si>
    <t>2</t>
  </si>
  <si>
    <t>3</t>
  </si>
  <si>
    <t>4</t>
  </si>
  <si>
    <t>5</t>
  </si>
  <si>
    <t>6</t>
  </si>
  <si>
    <t>Загальна вартість кредиту, грн</t>
  </si>
  <si>
    <t>Результат розрахунку</t>
  </si>
  <si>
    <r>
      <t xml:space="preserve">Сума кредиту </t>
    </r>
    <r>
      <rPr>
        <b/>
        <i/>
        <sz val="8"/>
        <rFont val="Times New Roman"/>
        <family val="1"/>
        <charset val="204"/>
      </rPr>
      <t>(введіть суму кредиту)</t>
    </r>
  </si>
  <si>
    <r>
      <t xml:space="preserve">Срок кредиту, міс </t>
    </r>
    <r>
      <rPr>
        <b/>
        <i/>
        <sz val="8"/>
        <rFont val="Times New Roman"/>
        <family val="1"/>
        <charset val="204"/>
      </rPr>
      <t xml:space="preserve"> (оберіть термін)</t>
    </r>
  </si>
  <si>
    <r>
      <t>Реальна річна процентна ставка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, % </t>
    </r>
  </si>
  <si>
    <r>
      <t>Загальна вартість кредиту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грн.</t>
    </r>
  </si>
  <si>
    <r>
      <t>7.4 і т.д.</t>
    </r>
    <r>
      <rPr>
        <vertAlign val="superscript"/>
        <sz val="11"/>
        <rFont val="Times New Roman"/>
        <family val="1"/>
        <charset val="204"/>
      </rPr>
      <t>1</t>
    </r>
  </si>
  <si>
    <r>
      <t>8.2  і т.д.</t>
    </r>
    <r>
      <rPr>
        <vertAlign val="superscript"/>
        <sz val="11"/>
        <rFont val="Times New Roman"/>
        <family val="1"/>
        <charset val="204"/>
      </rPr>
      <t>1</t>
    </r>
  </si>
  <si>
    <t>Калькулятор з надання споживчого кредиту за кредитним сервісом "Скибочка у Партнерів"</t>
  </si>
  <si>
    <t>Сума кредиту, грн</t>
  </si>
  <si>
    <t>Загальні витрати за споживчим кредитом, грн</t>
  </si>
  <si>
    <t>Сума процентів, грн</t>
  </si>
  <si>
    <t>Комісії за обслуговування, грн</t>
  </si>
  <si>
    <t>Комісії за використання кредитних коштів, грн</t>
  </si>
  <si>
    <t>Орієнтовний графік погашення (платежі)</t>
  </si>
  <si>
    <t>Комісія за погашення кредиту через операційну касу Банку,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</si>
</sst>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;@"/>
    <numFmt numFmtId="165" formatCode="0.000000"/>
    <numFmt numFmtId="166" formatCode="0.0000%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164" fontId="6" fillId="0" borderId="1" xfId="0" applyNumberFormat="1" applyFont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3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10" fontId="8" fillId="0" borderId="1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3" fontId="4" fillId="3" borderId="1" xfId="0" applyNumberFormat="1" applyFont="1" applyFill="1" applyBorder="1" applyProtection="1">
      <protection locked="0" hidden="1"/>
    </xf>
    <xf numFmtId="0" fontId="4" fillId="5" borderId="1" xfId="0" applyFont="1" applyFill="1" applyBorder="1" applyProtection="1">
      <protection locked="0"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10" fontId="8" fillId="0" borderId="1" xfId="1" applyNumberFormat="1" applyFont="1" applyBorder="1" applyAlignment="1" applyProtection="1">
      <alignment horizontal="center"/>
      <protection hidden="1"/>
    </xf>
    <xf numFmtId="0" fontId="9" fillId="4" borderId="6" xfId="0" applyFont="1" applyFill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10" fillId="0" borderId="2" xfId="0" applyFont="1" applyBorder="1" applyProtection="1">
      <protection hidden="1"/>
    </xf>
    <xf numFmtId="4" fontId="10" fillId="0" borderId="3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indent="2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Protection="1">
      <protection hidden="1"/>
    </xf>
    <xf numFmtId="10" fontId="10" fillId="0" borderId="5" xfId="1" applyNumberFormat="1" applyFont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indent="2"/>
      <protection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165" fontId="6" fillId="0" borderId="1" xfId="0" applyNumberFormat="1" applyFont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tabSelected="1" zoomScale="70" zoomScaleNormal="70" workbookViewId="0">
      <selection activeCell="AC19" sqref="AC19"/>
    </sheetView>
  </sheetViews>
  <sheetFormatPr defaultRowHeight="18.75" x14ac:dyDescent="0.3"/>
  <cols>
    <col min="1" max="1" width="9.140625" style="1"/>
    <col min="2" max="2" width="63" style="1" bestFit="1" customWidth="1"/>
    <col min="3" max="3" width="16.85546875" style="2" customWidth="1"/>
    <col min="4" max="4" width="15" style="1" customWidth="1"/>
    <col min="5" max="5" width="9.7109375" style="21" hidden="1" customWidth="1"/>
    <col min="6" max="6" width="16.7109375" style="21" hidden="1" customWidth="1"/>
    <col min="7" max="7" width="16.140625" style="21" hidden="1" customWidth="1"/>
    <col min="8" max="8" width="19.5703125" style="21" hidden="1" customWidth="1"/>
    <col min="9" max="9" width="13.7109375" style="21" hidden="1" customWidth="1"/>
    <col min="10" max="10" width="18.85546875" style="21" hidden="1" customWidth="1"/>
    <col min="11" max="13" width="9.140625" style="21" hidden="1" customWidth="1"/>
    <col min="14" max="14" width="11.42578125" style="21" hidden="1" customWidth="1"/>
    <col min="15" max="15" width="8.140625" style="21" hidden="1" customWidth="1"/>
    <col min="16" max="16" width="12.140625" style="21" hidden="1" customWidth="1"/>
    <col min="17" max="17" width="9.42578125" style="21" hidden="1" customWidth="1"/>
    <col min="18" max="18" width="10.42578125" style="21" hidden="1" customWidth="1"/>
    <col min="19" max="19" width="9.140625" style="9" hidden="1" customWidth="1"/>
    <col min="20" max="21" width="11.85546875" style="9" hidden="1" customWidth="1"/>
    <col min="22" max="23" width="9.140625" style="9" customWidth="1"/>
    <col min="24" max="25" width="9.140625" style="1" customWidth="1"/>
    <col min="26" max="16384" width="9.140625" style="1"/>
  </cols>
  <sheetData>
    <row r="1" spans="2:23" x14ac:dyDescent="0.3">
      <c r="E1" s="43" t="s">
        <v>13</v>
      </c>
      <c r="F1" s="43" t="s">
        <v>0</v>
      </c>
      <c r="G1" s="43" t="s">
        <v>6</v>
      </c>
      <c r="H1" s="43" t="s">
        <v>14</v>
      </c>
      <c r="I1" s="43" t="s">
        <v>1</v>
      </c>
      <c r="J1" s="43"/>
      <c r="K1" s="43"/>
      <c r="L1" s="43"/>
      <c r="M1" s="43"/>
      <c r="N1" s="43"/>
      <c r="O1" s="43"/>
      <c r="P1" s="43"/>
      <c r="Q1" s="43" t="s">
        <v>32</v>
      </c>
      <c r="R1" s="43" t="s">
        <v>33</v>
      </c>
      <c r="S1" s="8"/>
      <c r="T1" s="8"/>
    </row>
    <row r="2" spans="2:23" x14ac:dyDescent="0.3">
      <c r="B2" s="42" t="s">
        <v>36</v>
      </c>
      <c r="C2" s="42"/>
      <c r="E2" s="43"/>
      <c r="F2" s="43"/>
      <c r="G2" s="44"/>
      <c r="H2" s="44"/>
      <c r="I2" s="43" t="s">
        <v>5</v>
      </c>
      <c r="J2" s="43" t="s">
        <v>7</v>
      </c>
      <c r="K2" s="46" t="s">
        <v>3</v>
      </c>
      <c r="L2" s="46"/>
      <c r="M2" s="46"/>
      <c r="N2" s="46"/>
      <c r="O2" s="46"/>
      <c r="P2" s="46"/>
      <c r="Q2" s="44"/>
      <c r="R2" s="44"/>
    </row>
    <row r="3" spans="2:23" x14ac:dyDescent="0.3">
      <c r="B3" s="42"/>
      <c r="C3" s="42"/>
      <c r="E3" s="43"/>
      <c r="F3" s="43"/>
      <c r="G3" s="44"/>
      <c r="H3" s="44"/>
      <c r="I3" s="43"/>
      <c r="J3" s="43"/>
      <c r="K3" s="44" t="s">
        <v>4</v>
      </c>
      <c r="L3" s="44"/>
      <c r="M3" s="44"/>
      <c r="N3" s="44"/>
      <c r="O3" s="43" t="s">
        <v>12</v>
      </c>
      <c r="P3" s="43"/>
      <c r="Q3" s="44"/>
      <c r="R3" s="44"/>
    </row>
    <row r="4" spans="2:23" x14ac:dyDescent="0.3"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46">
        <v>7</v>
      </c>
      <c r="L4" s="46"/>
      <c r="M4" s="46"/>
      <c r="N4" s="46"/>
      <c r="O4" s="46">
        <v>8</v>
      </c>
      <c r="P4" s="46"/>
      <c r="Q4" s="45">
        <v>9</v>
      </c>
      <c r="R4" s="45">
        <v>10</v>
      </c>
    </row>
    <row r="5" spans="2:23" ht="17.25" customHeight="1" x14ac:dyDescent="0.3">
      <c r="B5" s="3" t="s">
        <v>30</v>
      </c>
      <c r="E5" s="45"/>
      <c r="F5" s="45"/>
      <c r="G5" s="45"/>
      <c r="H5" s="45"/>
      <c r="I5" s="45"/>
      <c r="J5" s="45"/>
      <c r="K5" s="10" t="s">
        <v>8</v>
      </c>
      <c r="L5" s="10" t="s">
        <v>9</v>
      </c>
      <c r="M5" s="10" t="s">
        <v>10</v>
      </c>
      <c r="N5" s="10" t="s">
        <v>34</v>
      </c>
      <c r="O5" s="10" t="s">
        <v>11</v>
      </c>
      <c r="P5" s="10" t="s">
        <v>35</v>
      </c>
      <c r="Q5" s="45"/>
      <c r="R5" s="45"/>
    </row>
    <row r="6" spans="2:23" x14ac:dyDescent="0.3">
      <c r="B6" s="22">
        <v>1000</v>
      </c>
      <c r="E6" s="10" t="s">
        <v>21</v>
      </c>
      <c r="F6" s="11">
        <v>43831</v>
      </c>
      <c r="G6" s="11" t="s">
        <v>2</v>
      </c>
      <c r="H6" s="12">
        <f>-B6</f>
        <v>-1000</v>
      </c>
      <c r="I6" s="12">
        <f>-B6</f>
        <v>-1000</v>
      </c>
      <c r="J6" s="13" t="s">
        <v>2</v>
      </c>
      <c r="K6" s="14"/>
      <c r="L6" s="13"/>
      <c r="M6" s="13"/>
      <c r="N6" s="13"/>
      <c r="O6" s="13"/>
      <c r="P6" s="13"/>
      <c r="Q6" s="13" t="s">
        <v>2</v>
      </c>
      <c r="R6" s="15" t="s">
        <v>2</v>
      </c>
    </row>
    <row r="7" spans="2:23" x14ac:dyDescent="0.3">
      <c r="B7" s="5"/>
      <c r="E7" s="10" t="s">
        <v>22</v>
      </c>
      <c r="F7" s="11">
        <v>43831</v>
      </c>
      <c r="G7" s="16">
        <f>F7-F6</f>
        <v>0</v>
      </c>
      <c r="H7" s="12">
        <f>I7+K7+L7+M7+N7+O7+P7+J7</f>
        <v>171.66666666666666</v>
      </c>
      <c r="I7" s="13">
        <f>$B$6/$S$9</f>
        <v>166.66666666666666</v>
      </c>
      <c r="J7" s="40">
        <f>-H6*$C$33/365*G7</f>
        <v>0</v>
      </c>
      <c r="K7" s="15">
        <f t="shared" ref="K7:K12" si="0">$C$35</f>
        <v>0</v>
      </c>
      <c r="L7" s="15"/>
      <c r="M7" s="15">
        <f t="shared" ref="M7:M12" si="1">-$H$6*$C$34</f>
        <v>5</v>
      </c>
      <c r="N7" s="13"/>
      <c r="O7" s="13"/>
      <c r="P7" s="13"/>
      <c r="Q7" s="14" t="s">
        <v>2</v>
      </c>
      <c r="R7" s="14" t="s">
        <v>2</v>
      </c>
      <c r="T7" s="18">
        <f>I6+I7</f>
        <v>-833.33333333333337</v>
      </c>
    </row>
    <row r="8" spans="2:23" x14ac:dyDescent="0.3">
      <c r="B8" s="3" t="s">
        <v>31</v>
      </c>
      <c r="E8" s="10" t="s">
        <v>23</v>
      </c>
      <c r="F8" s="11">
        <v>43862</v>
      </c>
      <c r="G8" s="16">
        <f t="shared" ref="G8:G12" si="2">F8-F7</f>
        <v>31</v>
      </c>
      <c r="H8" s="12">
        <f>I8+K8+L8+M8+N8+O8+P8+J8</f>
        <v>171.66668124657534</v>
      </c>
      <c r="I8" s="13">
        <f t="shared" ref="I8:I12" si="3">$B$6/$S$9</f>
        <v>166.66666666666666</v>
      </c>
      <c r="J8" s="40">
        <f>H7*$C$33*G8/365</f>
        <v>1.4579908675799087E-5</v>
      </c>
      <c r="K8" s="15">
        <f t="shared" si="0"/>
        <v>0</v>
      </c>
      <c r="L8" s="15"/>
      <c r="M8" s="15">
        <f t="shared" si="1"/>
        <v>5</v>
      </c>
      <c r="N8" s="13"/>
      <c r="O8" s="13"/>
      <c r="P8" s="13"/>
      <c r="Q8" s="14" t="s">
        <v>2</v>
      </c>
      <c r="R8" s="14" t="s">
        <v>2</v>
      </c>
      <c r="S8" s="9">
        <v>3</v>
      </c>
      <c r="T8" s="18">
        <f>T7+I8</f>
        <v>-666.66666666666674</v>
      </c>
    </row>
    <row r="9" spans="2:23" x14ac:dyDescent="0.3">
      <c r="B9" s="23">
        <v>6</v>
      </c>
      <c r="E9" s="10" t="s">
        <v>24</v>
      </c>
      <c r="F9" s="11">
        <v>43891</v>
      </c>
      <c r="G9" s="16">
        <f t="shared" si="2"/>
        <v>29</v>
      </c>
      <c r="H9" s="12">
        <f>I9+K9+L9+M9+N9+O9+P9+J9</f>
        <v>171.66668030593723</v>
      </c>
      <c r="I9" s="13">
        <f t="shared" si="3"/>
        <v>166.66666666666666</v>
      </c>
      <c r="J9" s="40">
        <f t="shared" ref="J9:J12" si="4">H8*$C$33*G9/365</f>
        <v>1.3639270564796395E-5</v>
      </c>
      <c r="K9" s="15">
        <f t="shared" si="0"/>
        <v>0</v>
      </c>
      <c r="L9" s="15"/>
      <c r="M9" s="15">
        <f t="shared" si="1"/>
        <v>5</v>
      </c>
      <c r="N9" s="13"/>
      <c r="O9" s="13"/>
      <c r="P9" s="13"/>
      <c r="Q9" s="14"/>
      <c r="R9" s="14"/>
      <c r="S9" s="9">
        <v>6</v>
      </c>
      <c r="T9" s="18">
        <f>T8+I9</f>
        <v>-500.00000000000011</v>
      </c>
    </row>
    <row r="10" spans="2:23" x14ac:dyDescent="0.3">
      <c r="B10" s="5"/>
      <c r="E10" s="10" t="s">
        <v>25</v>
      </c>
      <c r="F10" s="11">
        <v>43922</v>
      </c>
      <c r="G10" s="16">
        <f t="shared" si="2"/>
        <v>31</v>
      </c>
      <c r="H10" s="12">
        <f t="shared" ref="H10:H12" si="5">I10+K10+L10+M10+N10+O10+P10+J10</f>
        <v>171.6666812465765</v>
      </c>
      <c r="I10" s="13">
        <f t="shared" si="3"/>
        <v>166.66666666666666</v>
      </c>
      <c r="J10" s="40">
        <f t="shared" si="4"/>
        <v>1.4579909834202885E-5</v>
      </c>
      <c r="K10" s="15">
        <f t="shared" si="0"/>
        <v>0</v>
      </c>
      <c r="L10" s="15"/>
      <c r="M10" s="15">
        <f t="shared" si="1"/>
        <v>5</v>
      </c>
      <c r="N10" s="13"/>
      <c r="O10" s="13"/>
      <c r="P10" s="13"/>
      <c r="Q10" s="14"/>
      <c r="R10" s="14"/>
      <c r="T10" s="18">
        <f>T9+I10</f>
        <v>-333.33333333333348</v>
      </c>
    </row>
    <row r="11" spans="2:23" x14ac:dyDescent="0.3">
      <c r="B11" s="2"/>
      <c r="E11" s="10" t="s">
        <v>26</v>
      </c>
      <c r="F11" s="11">
        <v>43952</v>
      </c>
      <c r="G11" s="16">
        <f t="shared" si="2"/>
        <v>30</v>
      </c>
      <c r="H11" s="12">
        <f t="shared" si="5"/>
        <v>171.6666807762569</v>
      </c>
      <c r="I11" s="13">
        <f t="shared" si="3"/>
        <v>166.66666666666666</v>
      </c>
      <c r="J11" s="40">
        <f t="shared" si="4"/>
        <v>1.4109590239444643E-5</v>
      </c>
      <c r="K11" s="15">
        <f t="shared" si="0"/>
        <v>0</v>
      </c>
      <c r="L11" s="15"/>
      <c r="M11" s="15">
        <f t="shared" si="1"/>
        <v>5</v>
      </c>
      <c r="N11" s="13"/>
      <c r="O11" s="13"/>
      <c r="P11" s="13"/>
      <c r="Q11" s="14"/>
      <c r="R11" s="14"/>
      <c r="T11" s="18">
        <f>T10+I11</f>
        <v>-166.66666666666683</v>
      </c>
    </row>
    <row r="12" spans="2:23" x14ac:dyDescent="0.3">
      <c r="E12" s="10" t="s">
        <v>27</v>
      </c>
      <c r="F12" s="11">
        <v>43983</v>
      </c>
      <c r="G12" s="16">
        <f t="shared" si="2"/>
        <v>31</v>
      </c>
      <c r="H12" s="12">
        <f t="shared" si="5"/>
        <v>171.66668124657653</v>
      </c>
      <c r="I12" s="13">
        <f t="shared" si="3"/>
        <v>166.66666666666666</v>
      </c>
      <c r="J12" s="40">
        <f t="shared" si="4"/>
        <v>1.4579909874147846E-5</v>
      </c>
      <c r="K12" s="15">
        <f t="shared" si="0"/>
        <v>0</v>
      </c>
      <c r="L12" s="15"/>
      <c r="M12" s="15">
        <f t="shared" si="1"/>
        <v>5</v>
      </c>
      <c r="N12" s="13"/>
      <c r="O12" s="13"/>
      <c r="P12" s="13"/>
      <c r="Q12" s="14"/>
      <c r="R12" s="14"/>
      <c r="T12" s="18">
        <f>T11+I12</f>
        <v>0</v>
      </c>
    </row>
    <row r="13" spans="2:23" x14ac:dyDescent="0.3">
      <c r="B13" s="28" t="s">
        <v>29</v>
      </c>
      <c r="C13" s="29"/>
      <c r="E13" s="10"/>
      <c r="F13" s="11"/>
      <c r="G13" s="16"/>
      <c r="H13" s="19">
        <f>SUM(H7:H12)</f>
        <v>1030.0000714885891</v>
      </c>
      <c r="I13" s="13"/>
      <c r="J13" s="15">
        <f t="shared" ref="J13:L13" si="6">SUM(J7:J12)</f>
        <v>7.1488589188390856E-5</v>
      </c>
      <c r="K13" s="15">
        <f t="shared" si="6"/>
        <v>0</v>
      </c>
      <c r="L13" s="15">
        <f t="shared" si="6"/>
        <v>0</v>
      </c>
      <c r="M13" s="15">
        <f>SUM(M7:M12)</f>
        <v>30</v>
      </c>
      <c r="N13" s="13"/>
      <c r="O13" s="13"/>
      <c r="P13" s="13"/>
      <c r="Q13" s="20">
        <f>XIRR(H6:H12,F6:F12)</f>
        <v>0.15403684973716739</v>
      </c>
      <c r="R13" s="19">
        <f>H13+H6</f>
        <v>30.000071488589128</v>
      </c>
      <c r="T13" s="18">
        <f t="shared" ref="T13" si="7">T12+I13</f>
        <v>0</v>
      </c>
    </row>
    <row r="14" spans="2:23" x14ac:dyDescent="0.3">
      <c r="B14" s="30" t="s">
        <v>37</v>
      </c>
      <c r="C14" s="31">
        <f>B6</f>
        <v>1000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x14ac:dyDescent="0.3">
      <c r="B15" s="30" t="s">
        <v>38</v>
      </c>
      <c r="C15" s="31">
        <f>IF(B9=3,R28,R13)</f>
        <v>30.000071488589128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8"/>
      <c r="T15" s="8"/>
      <c r="U15" s="1"/>
      <c r="V15" s="1"/>
      <c r="W15" s="1"/>
    </row>
    <row r="16" spans="2:23" x14ac:dyDescent="0.3">
      <c r="B16" s="32" t="s">
        <v>39</v>
      </c>
      <c r="C16" s="33">
        <f>J13</f>
        <v>7.1488589188390856E-5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U16" s="1"/>
      <c r="V16" s="1"/>
      <c r="W16" s="1"/>
    </row>
    <row r="17" spans="2:23" x14ac:dyDescent="0.3">
      <c r="B17" s="32" t="s">
        <v>40</v>
      </c>
      <c r="C17" s="33">
        <f>IF(B9=3,M28,M13)</f>
        <v>30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U17" s="1"/>
      <c r="V17" s="1"/>
      <c r="W17" s="1"/>
    </row>
    <row r="18" spans="2:23" ht="18.75" customHeight="1" x14ac:dyDescent="0.3">
      <c r="B18" s="32" t="s">
        <v>43</v>
      </c>
      <c r="C18" s="33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U18" s="1"/>
      <c r="V18" s="1"/>
      <c r="W18" s="1"/>
    </row>
    <row r="19" spans="2:23" x14ac:dyDescent="0.3">
      <c r="B19" s="32" t="s">
        <v>41</v>
      </c>
      <c r="C19" s="33">
        <f>K39</f>
        <v>0</v>
      </c>
      <c r="E19" s="45">
        <v>1</v>
      </c>
      <c r="F19" s="45">
        <v>2</v>
      </c>
      <c r="G19" s="45">
        <v>3</v>
      </c>
      <c r="H19" s="45">
        <v>4</v>
      </c>
      <c r="I19" s="45">
        <v>5</v>
      </c>
      <c r="J19" s="45">
        <v>6</v>
      </c>
      <c r="K19" s="46">
        <v>7</v>
      </c>
      <c r="L19" s="46"/>
      <c r="M19" s="46"/>
      <c r="N19" s="46"/>
      <c r="O19" s="46">
        <v>8</v>
      </c>
      <c r="P19" s="46"/>
      <c r="Q19" s="45">
        <v>9</v>
      </c>
      <c r="R19" s="45">
        <v>10</v>
      </c>
      <c r="U19" s="1"/>
      <c r="V19" s="1"/>
      <c r="W19" s="1"/>
    </row>
    <row r="20" spans="2:23" ht="18.75" customHeight="1" x14ac:dyDescent="0.3">
      <c r="B20" s="30" t="s">
        <v>19</v>
      </c>
      <c r="C20" s="31">
        <f>IF(B9=3,H22,H7)</f>
        <v>171.66666666666666</v>
      </c>
      <c r="E20" s="45"/>
      <c r="F20" s="45"/>
      <c r="G20" s="45"/>
      <c r="H20" s="45"/>
      <c r="I20" s="45"/>
      <c r="J20" s="45"/>
      <c r="K20" s="10" t="s">
        <v>8</v>
      </c>
      <c r="L20" s="10" t="s">
        <v>9</v>
      </c>
      <c r="M20" s="10" t="s">
        <v>10</v>
      </c>
      <c r="N20" s="10" t="s">
        <v>34</v>
      </c>
      <c r="O20" s="10" t="s">
        <v>11</v>
      </c>
      <c r="P20" s="10" t="s">
        <v>35</v>
      </c>
      <c r="Q20" s="45"/>
      <c r="R20" s="45"/>
      <c r="U20" s="1"/>
      <c r="V20" s="1"/>
      <c r="W20" s="1"/>
    </row>
    <row r="21" spans="2:23" ht="18.75" customHeight="1" x14ac:dyDescent="0.3">
      <c r="B21" s="30" t="s">
        <v>28</v>
      </c>
      <c r="C21" s="31">
        <f>C14+C15</f>
        <v>1030.0000714885891</v>
      </c>
      <c r="E21" s="10" t="s">
        <v>21</v>
      </c>
      <c r="F21" s="11">
        <v>43831</v>
      </c>
      <c r="G21" s="11" t="s">
        <v>2</v>
      </c>
      <c r="H21" s="12">
        <f>-B6</f>
        <v>-1000</v>
      </c>
      <c r="I21" s="12">
        <f>-B6</f>
        <v>-1000</v>
      </c>
      <c r="J21" s="13" t="s">
        <v>2</v>
      </c>
      <c r="K21" s="26"/>
      <c r="L21" s="13"/>
      <c r="M21" s="13"/>
      <c r="N21" s="13"/>
      <c r="O21" s="13"/>
      <c r="P21" s="13"/>
      <c r="Q21" s="13" t="s">
        <v>2</v>
      </c>
      <c r="R21" s="15" t="s">
        <v>2</v>
      </c>
      <c r="U21" s="1"/>
      <c r="V21" s="1"/>
    </row>
    <row r="22" spans="2:23" ht="18.75" customHeight="1" x14ac:dyDescent="0.3">
      <c r="B22" s="34" t="s">
        <v>15</v>
      </c>
      <c r="C22" s="35">
        <f>IF(B9=3,Q28,Q13)</f>
        <v>0.15403684973716739</v>
      </c>
      <c r="E22" s="10" t="s">
        <v>22</v>
      </c>
      <c r="F22" s="11">
        <v>43831</v>
      </c>
      <c r="G22" s="16">
        <f>F22-F21</f>
        <v>0</v>
      </c>
      <c r="H22" s="12">
        <f>I22+K22+L22+M22+N22+O22+P22+J22</f>
        <v>338.33333333333331</v>
      </c>
      <c r="I22" s="13">
        <f>$B$6/$S$8</f>
        <v>333.33333333333331</v>
      </c>
      <c r="J22" s="17">
        <f>-H21*$C$33/365*G22</f>
        <v>0</v>
      </c>
      <c r="K22" s="15">
        <f>$C$35</f>
        <v>0</v>
      </c>
      <c r="L22" s="15"/>
      <c r="M22" s="15">
        <f>-$H$6*$C$34</f>
        <v>5</v>
      </c>
      <c r="N22" s="13"/>
      <c r="O22" s="13"/>
      <c r="P22" s="13"/>
      <c r="Q22" s="26" t="s">
        <v>2</v>
      </c>
      <c r="R22" s="26" t="s">
        <v>2</v>
      </c>
      <c r="T22" s="18">
        <f>I21+I22</f>
        <v>-666.66666666666674</v>
      </c>
      <c r="U22" s="1"/>
      <c r="V22" s="1"/>
    </row>
    <row r="23" spans="2:23" ht="18.75" customHeight="1" x14ac:dyDescent="0.3">
      <c r="B23" s="36"/>
      <c r="C23" s="37"/>
      <c r="E23" s="10" t="s">
        <v>23</v>
      </c>
      <c r="F23" s="11">
        <v>43862</v>
      </c>
      <c r="G23" s="16">
        <f t="shared" ref="G23:G24" si="8">F23-F22</f>
        <v>31</v>
      </c>
      <c r="H23" s="12">
        <f>I23+K23+L23+M23+N23+O23+P23+J23</f>
        <v>338.33330459817347</v>
      </c>
      <c r="I23" s="13">
        <f t="shared" ref="I23:I24" si="9">$B$6/$S$8</f>
        <v>333.33333333333331</v>
      </c>
      <c r="J23" s="17">
        <f>-H22*$C$33/365*G23</f>
        <v>-2.8735159817351595E-5</v>
      </c>
      <c r="K23" s="15">
        <f>$C$35</f>
        <v>0</v>
      </c>
      <c r="L23" s="15"/>
      <c r="M23" s="15">
        <f>-$H$6*$C$34</f>
        <v>5</v>
      </c>
      <c r="N23" s="13"/>
      <c r="O23" s="13"/>
      <c r="P23" s="13"/>
      <c r="Q23" s="26" t="s">
        <v>2</v>
      </c>
      <c r="R23" s="26" t="s">
        <v>2</v>
      </c>
      <c r="S23" s="9">
        <v>3</v>
      </c>
      <c r="T23" s="18">
        <f>T22+I23</f>
        <v>-333.33333333333343</v>
      </c>
      <c r="U23" s="1"/>
      <c r="V23" s="1"/>
    </row>
    <row r="24" spans="2:23" ht="18.75" customHeight="1" x14ac:dyDescent="0.3">
      <c r="B24" s="28" t="s">
        <v>42</v>
      </c>
      <c r="C24" s="29"/>
      <c r="E24" s="10" t="s">
        <v>24</v>
      </c>
      <c r="F24" s="11">
        <v>43891</v>
      </c>
      <c r="G24" s="16">
        <f t="shared" si="8"/>
        <v>29</v>
      </c>
      <c r="H24" s="12">
        <f>I24+K24+L24+M24+N24+O24+P24+J24</f>
        <v>338.33330645205706</v>
      </c>
      <c r="I24" s="13">
        <f t="shared" si="9"/>
        <v>333.33333333333331</v>
      </c>
      <c r="J24" s="17">
        <f>-H23*$C$33/365*G24</f>
        <v>-2.6881276255745292E-5</v>
      </c>
      <c r="K24" s="15">
        <f>$C$35</f>
        <v>0</v>
      </c>
      <c r="L24" s="15"/>
      <c r="M24" s="15">
        <f>-$H$6*$C$34</f>
        <v>5</v>
      </c>
      <c r="N24" s="13"/>
      <c r="O24" s="13"/>
      <c r="P24" s="13"/>
      <c r="Q24" s="26"/>
      <c r="R24" s="26"/>
      <c r="S24" s="9">
        <v>6</v>
      </c>
      <c r="T24" s="18">
        <f>T23+I24</f>
        <v>0</v>
      </c>
      <c r="U24" s="1"/>
      <c r="V24" s="1"/>
    </row>
    <row r="25" spans="2:23" ht="18.75" customHeight="1" x14ac:dyDescent="0.3">
      <c r="B25" s="38">
        <v>1</v>
      </c>
      <c r="C25" s="39">
        <f t="shared" ref="C25:C30" si="10">IF($B$9=3,H22,H7)</f>
        <v>171.66666666666666</v>
      </c>
      <c r="E25" s="10"/>
      <c r="F25" s="11"/>
      <c r="G25" s="16"/>
      <c r="H25" s="12"/>
      <c r="I25" s="13"/>
      <c r="J25" s="17"/>
      <c r="K25" s="15"/>
      <c r="L25" s="15"/>
      <c r="M25" s="15"/>
      <c r="N25" s="13"/>
      <c r="O25" s="13"/>
      <c r="P25" s="13"/>
      <c r="Q25" s="26"/>
      <c r="R25" s="26"/>
      <c r="T25" s="18">
        <f>T24+I25</f>
        <v>0</v>
      </c>
      <c r="U25" s="1"/>
      <c r="V25" s="1"/>
    </row>
    <row r="26" spans="2:23" ht="18.75" customHeight="1" x14ac:dyDescent="0.3">
      <c r="B26" s="38">
        <v>2</v>
      </c>
      <c r="C26" s="39">
        <f t="shared" si="10"/>
        <v>171.66668124657534</v>
      </c>
      <c r="E26" s="10"/>
      <c r="F26" s="11"/>
      <c r="G26" s="16"/>
      <c r="H26" s="12"/>
      <c r="I26" s="13"/>
      <c r="J26" s="17"/>
      <c r="K26" s="15"/>
      <c r="L26" s="15"/>
      <c r="M26" s="15"/>
      <c r="N26" s="13"/>
      <c r="O26" s="13"/>
      <c r="P26" s="13"/>
      <c r="Q26" s="26"/>
      <c r="R26" s="26"/>
      <c r="T26" s="18">
        <f>T25+I26</f>
        <v>0</v>
      </c>
      <c r="U26" s="1"/>
      <c r="V26" s="1"/>
    </row>
    <row r="27" spans="2:23" ht="18.75" customHeight="1" x14ac:dyDescent="0.3">
      <c r="B27" s="38">
        <v>3</v>
      </c>
      <c r="C27" s="39">
        <f t="shared" si="10"/>
        <v>171.66668030593723</v>
      </c>
      <c r="E27" s="10"/>
      <c r="F27" s="11"/>
      <c r="G27" s="16"/>
      <c r="H27" s="12"/>
      <c r="I27" s="13"/>
      <c r="J27" s="17"/>
      <c r="K27" s="15"/>
      <c r="L27" s="15"/>
      <c r="M27" s="15"/>
      <c r="N27" s="13"/>
      <c r="O27" s="13"/>
      <c r="P27" s="13"/>
      <c r="Q27" s="26"/>
      <c r="R27" s="26"/>
      <c r="T27" s="18">
        <f>T26+I27</f>
        <v>0</v>
      </c>
      <c r="U27" s="1"/>
      <c r="V27" s="1"/>
    </row>
    <row r="28" spans="2:23" ht="18.75" customHeight="1" x14ac:dyDescent="0.3">
      <c r="B28" s="38">
        <v>4</v>
      </c>
      <c r="C28" s="39">
        <f t="shared" si="10"/>
        <v>171.6666812465765</v>
      </c>
      <c r="E28" s="10"/>
      <c r="F28" s="11"/>
      <c r="G28" s="16"/>
      <c r="H28" s="19">
        <f>SUM(H22:H27)</f>
        <v>1014.9999443835638</v>
      </c>
      <c r="I28" s="13"/>
      <c r="J28" s="15">
        <f t="shared" ref="J28:L28" si="11">SUM(J22:J27)</f>
        <v>-5.5616436073096887E-5</v>
      </c>
      <c r="K28" s="15">
        <f t="shared" si="11"/>
        <v>0</v>
      </c>
      <c r="L28" s="15">
        <f t="shared" si="11"/>
        <v>0</v>
      </c>
      <c r="M28" s="15">
        <f>SUM(M22:M27)</f>
        <v>15</v>
      </c>
      <c r="N28" s="13"/>
      <c r="O28" s="13"/>
      <c r="P28" s="13"/>
      <c r="Q28" s="27">
        <f>XIRR(H21:H24,F21:F24)</f>
        <v>0.19725592732429509</v>
      </c>
      <c r="R28" s="19">
        <f>H28+H21</f>
        <v>14.999944383563843</v>
      </c>
      <c r="T28" s="18">
        <f t="shared" ref="T28" si="12">T27+I28</f>
        <v>0</v>
      </c>
      <c r="U28" s="1"/>
      <c r="V28" s="1"/>
    </row>
    <row r="29" spans="2:23" ht="18.75" customHeight="1" x14ac:dyDescent="0.3">
      <c r="B29" s="38">
        <v>5</v>
      </c>
      <c r="C29" s="39">
        <f t="shared" si="10"/>
        <v>171.6666807762569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3" ht="18.75" customHeight="1" x14ac:dyDescent="0.3">
      <c r="B30" s="38">
        <v>6</v>
      </c>
      <c r="C30" s="39">
        <f t="shared" si="10"/>
        <v>171.66668124657653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3" ht="18.75" customHeight="1" x14ac:dyDescent="0.3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3" hidden="1" x14ac:dyDescent="0.3">
      <c r="B32" s="24" t="s">
        <v>16</v>
      </c>
      <c r="C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idden="1" x14ac:dyDescent="0.3">
      <c r="B33" s="6" t="s">
        <v>17</v>
      </c>
      <c r="C33" s="41">
        <v>9.9999999999999995E-7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idden="1" x14ac:dyDescent="0.3">
      <c r="B34" s="6" t="s">
        <v>18</v>
      </c>
      <c r="C34" s="7">
        <v>5.0000000000000001E-3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9.5" hidden="1" customHeight="1" x14ac:dyDescent="0.3">
      <c r="B35" s="6" t="s">
        <v>20</v>
      </c>
      <c r="C35" s="4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3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3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3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3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3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3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3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3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sheetProtection algorithmName="SHA-512" hashValue="ufuPxyobxCzVvNhmJwPpSx+J94cEeGalFNbm/ylImZY4EvYR1XXN8YSZLBcWccK2b7Cwny0XpMfbt5S6X23+Mw==" saltValue="1ghO5mvm161/WjY3VHXZ0A==" spinCount="100000" sheet="1" formatCells="0" formatColumns="0" formatRows="0" insertColumns="0" insertRows="0" insertHyperlinks="0" deleteColumns="0" deleteRows="0" sort="0" autoFilter="0" pivotTables="0"/>
  <mergeCells count="33">
    <mergeCell ref="Q19:Q20"/>
    <mergeCell ref="R19:R20"/>
    <mergeCell ref="O4:P4"/>
    <mergeCell ref="E19:E20"/>
    <mergeCell ref="F19:F20"/>
    <mergeCell ref="G19:G20"/>
    <mergeCell ref="H19:H20"/>
    <mergeCell ref="I19:I20"/>
    <mergeCell ref="J19:J20"/>
    <mergeCell ref="K19:N19"/>
    <mergeCell ref="O19:P19"/>
    <mergeCell ref="Q4:Q5"/>
    <mergeCell ref="R4:R5"/>
    <mergeCell ref="I1:P1"/>
    <mergeCell ref="Q1:Q3"/>
    <mergeCell ref="R1:R3"/>
    <mergeCell ref="I2:I3"/>
    <mergeCell ref="J2:J3"/>
    <mergeCell ref="K2:P2"/>
    <mergeCell ref="K3:N3"/>
    <mergeCell ref="O3:P3"/>
    <mergeCell ref="I4:I5"/>
    <mergeCell ref="J4:J5"/>
    <mergeCell ref="K4:N4"/>
    <mergeCell ref="B2:C3"/>
    <mergeCell ref="H1:H3"/>
    <mergeCell ref="F4:F5"/>
    <mergeCell ref="G4:G5"/>
    <mergeCell ref="H4:H5"/>
    <mergeCell ref="E4:E5"/>
    <mergeCell ref="E1:E3"/>
    <mergeCell ref="F1:F3"/>
    <mergeCell ref="G1:G3"/>
  </mergeCells>
  <dataValidations count="3">
    <dataValidation type="list" operator="equal" allowBlank="1" showInputMessage="1" showErrorMessage="1" sqref="B9">
      <formula1>$S$8:$S$9</formula1>
    </dataValidation>
    <dataValidation type="whole" allowBlank="1" showInputMessage="1" showErrorMessage="1" sqref="B6">
      <formula1>300</formula1>
      <formula2>100000</formula2>
    </dataValidation>
    <dataValidation type="list" allowBlank="1" showInputMessage="1" showErrorMessage="1" sqref="S10 S25">
      <formula1>$S$8:$S$9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2017-05-25T08:15:03Z</cp:lastPrinted>
</cp:coreProperties>
</file>