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liotsI\Card Businnes\NPV\Калькулятор Сайт\New Culculation (with grace period)\new one\Скибочка Готівка\"/>
    </mc:Choice>
  </mc:AlternateContent>
  <workbookProtection workbookAlgorithmName="SHA-512" workbookHashValue="muIcerPN4BIUPuHinc2bYpE81ZrWKjnn9TQODI0WAC9Sq1ndDwzmBgKcoBMGJfV6yOsIu1Ejr6JxG0fa9WyLyw==" workbookSaltValue="sI9hA08P7VedanG1qlyJ3g==" workbookSpinCount="100000" lockStructure="1"/>
  <bookViews>
    <workbookView xWindow="0" yWindow="0" windowWidth="15360" windowHeight="6255"/>
  </bookViews>
  <sheets>
    <sheet name="Skybochka Cash" sheetId="5" r:id="rId1"/>
  </sheets>
  <calcPr calcId="152511"/>
</workbook>
</file>

<file path=xl/calcChain.xml><?xml version="1.0" encoding="utf-8"?>
<calcChain xmlns="http://schemas.openxmlformats.org/spreadsheetml/2006/main">
  <c r="G14" i="5" l="1"/>
  <c r="G15" i="5"/>
  <c r="G16" i="5"/>
  <c r="G17" i="5"/>
  <c r="G18" i="5"/>
  <c r="G19" i="5"/>
  <c r="L20" i="5"/>
  <c r="C15" i="5"/>
  <c r="I14" i="5" l="1"/>
  <c r="K14" i="5"/>
  <c r="I15" i="5"/>
  <c r="K15" i="5"/>
  <c r="I16" i="5"/>
  <c r="K16" i="5"/>
  <c r="I17" i="5"/>
  <c r="K17" i="5"/>
  <c r="I18" i="5"/>
  <c r="K18" i="5"/>
  <c r="I19" i="5"/>
  <c r="K19" i="5"/>
  <c r="I8" i="5"/>
  <c r="I9" i="5" l="1"/>
  <c r="I7" i="5" l="1"/>
  <c r="H7" i="5"/>
  <c r="K8" i="5"/>
  <c r="K9" i="5"/>
  <c r="K10" i="5"/>
  <c r="K11" i="5"/>
  <c r="K12" i="5"/>
  <c r="K13" i="5"/>
  <c r="I10" i="5"/>
  <c r="I11" i="5"/>
  <c r="I12" i="5"/>
  <c r="I13" i="5"/>
  <c r="G9" i="5"/>
  <c r="G10" i="5"/>
  <c r="G11" i="5"/>
  <c r="G12" i="5"/>
  <c r="G13" i="5"/>
  <c r="G8" i="5"/>
  <c r="K20" i="5" l="1"/>
  <c r="C20" i="5" s="1"/>
  <c r="M8" i="5"/>
  <c r="M14" i="5"/>
  <c r="M18" i="5"/>
  <c r="M17" i="5"/>
  <c r="M16" i="5"/>
  <c r="M15" i="5"/>
  <c r="M19" i="5"/>
  <c r="M10" i="5"/>
  <c r="M9" i="5"/>
  <c r="M13" i="5"/>
  <c r="J8" i="5"/>
  <c r="M11" i="5"/>
  <c r="M12" i="5"/>
  <c r="T8" i="5"/>
  <c r="I20" i="5"/>
  <c r="H8" i="5" l="1"/>
  <c r="C26" i="5" s="1"/>
  <c r="M20" i="5"/>
  <c r="C18" i="5" s="1"/>
  <c r="T9" i="5"/>
  <c r="U9" i="5" s="1"/>
  <c r="J9" i="5"/>
  <c r="U8" i="5"/>
  <c r="C21" i="5" l="1"/>
  <c r="T10" i="5"/>
  <c r="T11" i="5" s="1"/>
  <c r="J12" i="5" s="1"/>
  <c r="J10" i="5"/>
  <c r="H9" i="5"/>
  <c r="C27" i="5" s="1"/>
  <c r="H10" i="5" l="1"/>
  <c r="C28" i="5" s="1"/>
  <c r="J11" i="5"/>
  <c r="U10" i="5"/>
  <c r="T12" i="5"/>
  <c r="T13" i="5" s="1"/>
  <c r="J14" i="5" s="1"/>
  <c r="H14" i="5" s="1"/>
  <c r="C32" i="5" s="1"/>
  <c r="U11" i="5"/>
  <c r="H11" i="5" l="1"/>
  <c r="C29" i="5" s="1"/>
  <c r="J13" i="5"/>
  <c r="H12" i="5"/>
  <c r="C30" i="5" s="1"/>
  <c r="U12" i="5"/>
  <c r="U13" i="5"/>
  <c r="T14" i="5"/>
  <c r="J15" i="5" s="1"/>
  <c r="H15" i="5" s="1"/>
  <c r="C33" i="5" s="1"/>
  <c r="H13" i="5" l="1"/>
  <c r="C31" i="5" s="1"/>
  <c r="T15" i="5"/>
  <c r="J16" i="5" s="1"/>
  <c r="H16" i="5" s="1"/>
  <c r="C34" i="5" s="1"/>
  <c r="U14" i="5"/>
  <c r="U15" i="5" l="1"/>
  <c r="T16" i="5"/>
  <c r="J17" i="5" s="1"/>
  <c r="H17" i="5" s="1"/>
  <c r="C35" i="5" s="1"/>
  <c r="T17" i="5" l="1"/>
  <c r="J18" i="5" s="1"/>
  <c r="H18" i="5" s="1"/>
  <c r="C36" i="5" s="1"/>
  <c r="U16" i="5"/>
  <c r="U17" i="5" l="1"/>
  <c r="T18" i="5"/>
  <c r="J19" i="5" s="1"/>
  <c r="H19" i="5" l="1"/>
  <c r="C37" i="5" s="1"/>
  <c r="J20" i="5"/>
  <c r="C17" i="5" s="1"/>
  <c r="T19" i="5"/>
  <c r="U19" i="5" s="1"/>
  <c r="U18" i="5"/>
  <c r="T20" i="5" l="1"/>
  <c r="H20" i="5" l="1"/>
  <c r="Q20" i="5"/>
  <c r="C23" i="5" s="1"/>
  <c r="C22" i="5" l="1"/>
  <c r="R20" i="5"/>
  <c r="C16" i="5" l="1"/>
</calcChain>
</file>

<file path=xl/sharedStrings.xml><?xml version="1.0" encoding="utf-8"?>
<sst xmlns="http://schemas.openxmlformats.org/spreadsheetml/2006/main" count="65" uniqueCount="57">
  <si>
    <t>Дата платежу</t>
  </si>
  <si>
    <t>У тому числі:</t>
  </si>
  <si>
    <t>х</t>
  </si>
  <si>
    <t>Усього</t>
  </si>
  <si>
    <t>платежі за додаткові та супутні послуги</t>
  </si>
  <si>
    <t>банку, у тому числі</t>
  </si>
  <si>
    <t>погашення суми кредиту</t>
  </si>
  <si>
    <t>Кількість днів у розрахун-ковому періоді</t>
  </si>
  <si>
    <t>проценти за користуван-ня кредитом</t>
  </si>
  <si>
    <t>7.1</t>
  </si>
  <si>
    <t>7.2</t>
  </si>
  <si>
    <t>7.3</t>
  </si>
  <si>
    <t>8.1</t>
  </si>
  <si>
    <t>комісійний збір</t>
  </si>
  <si>
    <t>кредитного посередника (за наявності), у тому числі</t>
  </si>
  <si>
    <t>за ведення рахунку</t>
  </si>
  <si>
    <t>№ з/п</t>
  </si>
  <si>
    <t>Сума платежу за розра-хунко-вий період, грн.</t>
  </si>
  <si>
    <t>розрахунково-касове обслуговування</t>
  </si>
  <si>
    <t>комісія завикористання кредитних коштів</t>
  </si>
  <si>
    <t>Реальна процентна ставка</t>
  </si>
  <si>
    <t>Параметри продукту</t>
  </si>
  <si>
    <t>Відсоткова ставка, %</t>
  </si>
  <si>
    <t>Комісія за користування кредитним лімітом, %</t>
  </si>
  <si>
    <t>Платіж в місяць, грн</t>
  </si>
  <si>
    <t>Комісія за користування кредитним лімітом, грн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</si>
  <si>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</si>
  <si>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</si>
  <si>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</si>
  <si>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</si>
  <si>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</si>
  <si>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</si>
  <si>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</si>
  <si>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</si>
  <si>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</si>
  <si>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</si>
  <si>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</si>
  <si>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</si>
  <si>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</si>
  <si>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Загальна вартість кредиту, грн</t>
  </si>
  <si>
    <t>Результат розрахунку</t>
  </si>
  <si>
    <r>
      <t xml:space="preserve">Сума кредиту </t>
    </r>
    <r>
      <rPr>
        <b/>
        <i/>
        <sz val="8"/>
        <rFont val="Times New Roman"/>
        <family val="1"/>
        <charset val="204"/>
      </rPr>
      <t>(введіть суму кредиту)</t>
    </r>
  </si>
  <si>
    <r>
      <t xml:space="preserve">Срок кредиту, міс </t>
    </r>
    <r>
      <rPr>
        <b/>
        <i/>
        <sz val="8"/>
        <rFont val="Times New Roman"/>
        <family val="1"/>
        <charset val="204"/>
      </rPr>
      <t xml:space="preserve"> (оберіть термін)</t>
    </r>
  </si>
  <si>
    <r>
      <t>Реальна річна процентна ставка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, % </t>
    </r>
  </si>
  <si>
    <r>
      <t>Загальна вартість кредиту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>, грн.</t>
    </r>
  </si>
  <si>
    <r>
      <t>інші послуги банку</t>
    </r>
    <r>
      <rPr>
        <vertAlign val="superscript"/>
        <sz val="11"/>
        <rFont val="Times New Roman"/>
        <family val="1"/>
        <charset val="204"/>
      </rPr>
      <t>1</t>
    </r>
  </si>
  <si>
    <r>
      <t>інша плата за послуги кредитного посередника</t>
    </r>
    <r>
      <rPr>
        <vertAlign val="superscript"/>
        <sz val="11"/>
        <rFont val="Times New Roman"/>
        <family val="1"/>
        <charset val="204"/>
      </rPr>
      <t>1</t>
    </r>
  </si>
  <si>
    <r>
      <t>7.4 і т.д.</t>
    </r>
    <r>
      <rPr>
        <vertAlign val="superscript"/>
        <sz val="11"/>
        <rFont val="Times New Roman"/>
        <family val="1"/>
        <charset val="204"/>
      </rPr>
      <t>1</t>
    </r>
  </si>
  <si>
    <r>
      <t>8.2  і т.д.</t>
    </r>
    <r>
      <rPr>
        <vertAlign val="superscript"/>
        <sz val="11"/>
        <rFont val="Times New Roman"/>
        <family val="1"/>
        <charset val="204"/>
      </rPr>
      <t>1</t>
    </r>
  </si>
  <si>
    <t>Калькулятор з надання споживчого кредиту за кредитним сервісом "Скибочка Готівка"</t>
  </si>
  <si>
    <t>Сума кредиту, грн</t>
  </si>
  <si>
    <t>Загальні витрати за споживчим кредитом, грн</t>
  </si>
  <si>
    <t>Сума процентів, грн</t>
  </si>
  <si>
    <t>Комісії за використання кредитних коштів, грн</t>
  </si>
  <si>
    <t>Орієнтовний графік погашення (платежі)</t>
  </si>
  <si>
    <t>Комісії за обслуговування, грн</t>
  </si>
  <si>
    <t>Комісія за погашення кредиту через операційну касу Банку,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</si>
</sst>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;@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8" xfId="0" applyFont="1" applyBorder="1" applyProtection="1"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1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49" fontId="6" fillId="0" borderId="1" xfId="0" applyNumberFormat="1" applyFont="1" applyBorder="1" applyAlignment="1" applyProtection="1">
      <alignment horizontal="center"/>
      <protection hidden="1"/>
    </xf>
    <xf numFmtId="164" fontId="6" fillId="0" borderId="1" xfId="0" applyNumberFormat="1" applyFont="1" applyBorder="1" applyAlignment="1" applyProtection="1">
      <alignment horizontal="center"/>
      <protection hidden="1"/>
    </xf>
    <xf numFmtId="4" fontId="6" fillId="0" borderId="1" xfId="0" applyNumberFormat="1" applyFont="1" applyFill="1" applyBorder="1" applyAlignment="1" applyProtection="1">
      <alignment horizontal="center"/>
      <protection hidden="1"/>
    </xf>
    <xf numFmtId="2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4" fontId="6" fillId="0" borderId="1" xfId="0" applyNumberFormat="1" applyFont="1" applyBorder="1" applyAlignment="1" applyProtection="1">
      <alignment horizontal="center"/>
      <protection hidden="1"/>
    </xf>
    <xf numFmtId="3" fontId="6" fillId="0" borderId="1" xfId="0" applyNumberFormat="1" applyFont="1" applyBorder="1" applyAlignment="1" applyProtection="1">
      <alignment horizontal="center"/>
      <protection hidden="1"/>
    </xf>
    <xf numFmtId="2" fontId="6" fillId="0" borderId="1" xfId="0" applyNumberFormat="1" applyFont="1" applyBorder="1" applyAlignment="1" applyProtection="1">
      <alignment horizontal="center" vertical="center" wrapText="1"/>
      <protection hidden="1"/>
    </xf>
    <xf numFmtId="2" fontId="6" fillId="0" borderId="1" xfId="0" applyNumberFormat="1" applyFont="1" applyBorder="1" applyProtection="1">
      <protection hidden="1"/>
    </xf>
    <xf numFmtId="4" fontId="8" fillId="0" borderId="1" xfId="0" applyNumberFormat="1" applyFont="1" applyBorder="1" applyAlignment="1" applyProtection="1">
      <alignment horizontal="center"/>
      <protection hidden="1"/>
    </xf>
    <xf numFmtId="10" fontId="8" fillId="0" borderId="1" xfId="0" applyNumberFormat="1" applyFont="1" applyBorder="1" applyAlignment="1" applyProtection="1">
      <alignment horizontal="center"/>
      <protection hidden="1"/>
    </xf>
    <xf numFmtId="2" fontId="6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3" fontId="4" fillId="3" borderId="1" xfId="0" applyNumberFormat="1" applyFont="1" applyFill="1" applyBorder="1" applyProtection="1">
      <protection locked="0" hidden="1"/>
    </xf>
    <xf numFmtId="0" fontId="4" fillId="5" borderId="1" xfId="0" applyFont="1" applyFill="1" applyBorder="1" applyProtection="1">
      <protection locked="0" hidden="1"/>
    </xf>
    <xf numFmtId="0" fontId="4" fillId="2" borderId="6" xfId="0" applyFont="1" applyFill="1" applyBorder="1" applyAlignment="1" applyProtection="1">
      <alignment vertical="center"/>
      <protection hidden="1"/>
    </xf>
    <xf numFmtId="0" fontId="4" fillId="2" borderId="7" xfId="0" applyFont="1" applyFill="1" applyBorder="1" applyAlignment="1" applyProtection="1">
      <alignment vertical="center"/>
      <protection hidden="1"/>
    </xf>
    <xf numFmtId="10" fontId="6" fillId="0" borderId="0" xfId="1" applyNumberFormat="1" applyFont="1" applyProtection="1">
      <protection hidden="1"/>
    </xf>
    <xf numFmtId="0" fontId="9" fillId="4" borderId="6" xfId="0" applyFont="1" applyFill="1" applyBorder="1" applyAlignment="1" applyProtection="1">
      <alignment horizontal="center"/>
      <protection hidden="1"/>
    </xf>
    <xf numFmtId="0" fontId="9" fillId="4" borderId="7" xfId="0" applyFont="1" applyFill="1" applyBorder="1" applyAlignment="1" applyProtection="1">
      <alignment horizontal="center"/>
      <protection hidden="1"/>
    </xf>
    <xf numFmtId="0" fontId="10" fillId="0" borderId="2" xfId="0" applyFont="1" applyBorder="1" applyProtection="1">
      <protection hidden="1"/>
    </xf>
    <xf numFmtId="4" fontId="10" fillId="0" borderId="3" xfId="0" applyNumberFormat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left" indent="2"/>
      <protection hidden="1"/>
    </xf>
    <xf numFmtId="0" fontId="10" fillId="0" borderId="4" xfId="0" applyFont="1" applyBorder="1" applyProtection="1">
      <protection hidden="1"/>
    </xf>
    <xf numFmtId="10" fontId="10" fillId="0" borderId="5" xfId="1" applyNumberFormat="1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right" indent="2"/>
      <protection hidden="1"/>
    </xf>
    <xf numFmtId="4" fontId="10" fillId="0" borderId="0" xfId="0" applyNumberFormat="1" applyFont="1" applyBorder="1" applyAlignment="1" applyProtection="1">
      <alignment horizontal="center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3"/>
  <sheetViews>
    <sheetView tabSelected="1" zoomScale="70" zoomScaleNormal="70" workbookViewId="0">
      <selection activeCell="AI20" sqref="AI20"/>
    </sheetView>
  </sheetViews>
  <sheetFormatPr defaultRowHeight="18.75" x14ac:dyDescent="0.3"/>
  <cols>
    <col min="1" max="1" width="9.140625" style="1"/>
    <col min="2" max="2" width="63" style="1" bestFit="1" customWidth="1"/>
    <col min="3" max="3" width="16.85546875" style="2" customWidth="1"/>
    <col min="4" max="4" width="15" style="1" customWidth="1"/>
    <col min="5" max="5" width="9.7109375" style="23" hidden="1" customWidth="1"/>
    <col min="6" max="6" width="16.7109375" style="23" hidden="1" customWidth="1"/>
    <col min="7" max="7" width="18.140625" style="23" hidden="1" customWidth="1"/>
    <col min="8" max="8" width="15.28515625" style="23" hidden="1" customWidth="1"/>
    <col min="9" max="9" width="13.7109375" style="23" hidden="1" customWidth="1"/>
    <col min="10" max="10" width="18.85546875" style="23" hidden="1" customWidth="1"/>
    <col min="11" max="13" width="9.140625" style="23" hidden="1" customWidth="1"/>
    <col min="14" max="14" width="11.42578125" style="23" hidden="1" customWidth="1"/>
    <col min="15" max="15" width="8.140625" style="23" hidden="1" customWidth="1"/>
    <col min="16" max="16" width="12.140625" style="23" hidden="1" customWidth="1"/>
    <col min="17" max="17" width="9.42578125" style="23" hidden="1" customWidth="1"/>
    <col min="18" max="18" width="10.42578125" style="23" hidden="1" customWidth="1"/>
    <col min="19" max="19" width="9.140625" style="9" hidden="1" customWidth="1"/>
    <col min="20" max="21" width="11.85546875" style="9" hidden="1" customWidth="1"/>
    <col min="22" max="23" width="9.140625" style="9" hidden="1" customWidth="1"/>
    <col min="24" max="24" width="3.85546875" style="9" hidden="1" customWidth="1"/>
    <col min="25" max="26" width="9.140625" style="1" hidden="1" customWidth="1"/>
    <col min="27" max="27" width="0" style="1" hidden="1" customWidth="1"/>
    <col min="28" max="16384" width="9.140625" style="1"/>
  </cols>
  <sheetData>
    <row r="1" spans="2:24" x14ac:dyDescent="0.3">
      <c r="E1" s="42" t="s">
        <v>16</v>
      </c>
      <c r="F1" s="42" t="s">
        <v>0</v>
      </c>
      <c r="G1" s="42" t="s">
        <v>7</v>
      </c>
      <c r="H1" s="42" t="s">
        <v>17</v>
      </c>
      <c r="I1" s="42" t="s">
        <v>1</v>
      </c>
      <c r="J1" s="42"/>
      <c r="K1" s="42"/>
      <c r="L1" s="42"/>
      <c r="M1" s="42"/>
      <c r="N1" s="42"/>
      <c r="O1" s="42"/>
      <c r="P1" s="42"/>
      <c r="Q1" s="42" t="s">
        <v>43</v>
      </c>
      <c r="R1" s="42" t="s">
        <v>44</v>
      </c>
      <c r="S1" s="8"/>
      <c r="T1" s="8"/>
      <c r="X1" s="9">
        <v>2</v>
      </c>
    </row>
    <row r="2" spans="2:24" x14ac:dyDescent="0.3">
      <c r="B2" s="41" t="s">
        <v>49</v>
      </c>
      <c r="C2" s="41"/>
      <c r="E2" s="42"/>
      <c r="F2" s="42"/>
      <c r="G2" s="43"/>
      <c r="H2" s="43"/>
      <c r="I2" s="42" t="s">
        <v>6</v>
      </c>
      <c r="J2" s="42" t="s">
        <v>8</v>
      </c>
      <c r="K2" s="45" t="s">
        <v>4</v>
      </c>
      <c r="L2" s="45"/>
      <c r="M2" s="45"/>
      <c r="N2" s="45"/>
      <c r="O2" s="45"/>
      <c r="P2" s="45"/>
      <c r="Q2" s="43"/>
      <c r="R2" s="43"/>
      <c r="X2" s="9">
        <v>12</v>
      </c>
    </row>
    <row r="3" spans="2:24" x14ac:dyDescent="0.3">
      <c r="B3" s="41"/>
      <c r="C3" s="41"/>
      <c r="E3" s="42"/>
      <c r="F3" s="42"/>
      <c r="G3" s="43"/>
      <c r="H3" s="43"/>
      <c r="I3" s="42"/>
      <c r="J3" s="42"/>
      <c r="K3" s="43" t="s">
        <v>5</v>
      </c>
      <c r="L3" s="43"/>
      <c r="M3" s="43"/>
      <c r="N3" s="43"/>
      <c r="O3" s="42" t="s">
        <v>14</v>
      </c>
      <c r="P3" s="42"/>
      <c r="Q3" s="43"/>
      <c r="R3" s="43"/>
    </row>
    <row r="4" spans="2:24" ht="17.25" hidden="1" customHeight="1" x14ac:dyDescent="0.3">
      <c r="B4" s="41"/>
      <c r="C4" s="41"/>
      <c r="E4" s="42"/>
      <c r="F4" s="42"/>
      <c r="G4" s="43"/>
      <c r="H4" s="43"/>
      <c r="I4" s="42"/>
      <c r="J4" s="42"/>
      <c r="K4" s="10" t="s">
        <v>15</v>
      </c>
      <c r="L4" s="10" t="s">
        <v>18</v>
      </c>
      <c r="M4" s="10" t="s">
        <v>19</v>
      </c>
      <c r="N4" s="10" t="s">
        <v>45</v>
      </c>
      <c r="O4" s="10" t="s">
        <v>13</v>
      </c>
      <c r="P4" s="10" t="s">
        <v>46</v>
      </c>
      <c r="Q4" s="43"/>
      <c r="R4" s="43"/>
    </row>
    <row r="5" spans="2:24" x14ac:dyDescent="0.3">
      <c r="E5" s="44">
        <v>1</v>
      </c>
      <c r="F5" s="44">
        <v>2</v>
      </c>
      <c r="G5" s="44">
        <v>3</v>
      </c>
      <c r="H5" s="44">
        <v>4</v>
      </c>
      <c r="I5" s="44">
        <v>5</v>
      </c>
      <c r="J5" s="44">
        <v>6</v>
      </c>
      <c r="K5" s="45">
        <v>7</v>
      </c>
      <c r="L5" s="45"/>
      <c r="M5" s="45"/>
      <c r="N5" s="45"/>
      <c r="O5" s="45">
        <v>8</v>
      </c>
      <c r="P5" s="45"/>
      <c r="Q5" s="44">
        <v>9</v>
      </c>
      <c r="R5" s="44">
        <v>10</v>
      </c>
    </row>
    <row r="6" spans="2:24" ht="17.25" customHeight="1" x14ac:dyDescent="0.3">
      <c r="B6" s="3" t="s">
        <v>41</v>
      </c>
      <c r="E6" s="44"/>
      <c r="F6" s="44"/>
      <c r="G6" s="44"/>
      <c r="H6" s="44"/>
      <c r="I6" s="44"/>
      <c r="J6" s="44"/>
      <c r="K6" s="11" t="s">
        <v>9</v>
      </c>
      <c r="L6" s="11" t="s">
        <v>10</v>
      </c>
      <c r="M6" s="11" t="s">
        <v>11</v>
      </c>
      <c r="N6" s="11" t="s">
        <v>47</v>
      </c>
      <c r="O6" s="11" t="s">
        <v>12</v>
      </c>
      <c r="P6" s="11" t="s">
        <v>48</v>
      </c>
      <c r="Q6" s="44"/>
      <c r="R6" s="44"/>
    </row>
    <row r="7" spans="2:24" x14ac:dyDescent="0.3">
      <c r="B7" s="24">
        <v>1000</v>
      </c>
      <c r="E7" s="11" t="s">
        <v>26</v>
      </c>
      <c r="F7" s="12">
        <v>43831</v>
      </c>
      <c r="G7" s="12" t="s">
        <v>2</v>
      </c>
      <c r="H7" s="13">
        <f>-B7</f>
        <v>-1000</v>
      </c>
      <c r="I7" s="13">
        <f>-B7</f>
        <v>-1000</v>
      </c>
      <c r="J7" s="14" t="s">
        <v>2</v>
      </c>
      <c r="K7" s="15"/>
      <c r="L7" s="14"/>
      <c r="M7" s="14"/>
      <c r="N7" s="14"/>
      <c r="O7" s="14"/>
      <c r="P7" s="14"/>
      <c r="Q7" s="14" t="s">
        <v>2</v>
      </c>
      <c r="R7" s="16" t="s">
        <v>2</v>
      </c>
    </row>
    <row r="8" spans="2:24" x14ac:dyDescent="0.3">
      <c r="B8" s="5"/>
      <c r="E8" s="11" t="s">
        <v>27</v>
      </c>
      <c r="F8" s="12">
        <v>43862</v>
      </c>
      <c r="G8" s="17">
        <f>F8-F7</f>
        <v>31</v>
      </c>
      <c r="H8" s="13">
        <f>I8+K8+L8+M8+N8+O8+P8+J8</f>
        <v>103.33341826484018</v>
      </c>
      <c r="I8" s="14">
        <f>$B$7/$B$10</f>
        <v>83.333333333333329</v>
      </c>
      <c r="J8" s="18">
        <f>-H7*C40/365*G8</f>
        <v>8.4931506849315072E-5</v>
      </c>
      <c r="K8" s="16">
        <f t="shared" ref="K8:K19" si="0">$C$42</f>
        <v>0</v>
      </c>
      <c r="L8" s="16"/>
      <c r="M8" s="16">
        <f t="shared" ref="M8:M19" si="1">-$H$7*$C$41</f>
        <v>20</v>
      </c>
      <c r="N8" s="14"/>
      <c r="O8" s="14"/>
      <c r="P8" s="14"/>
      <c r="Q8" s="15" t="s">
        <v>2</v>
      </c>
      <c r="R8" s="15" t="s">
        <v>2</v>
      </c>
      <c r="T8" s="19">
        <f>I7+I8</f>
        <v>-916.66666666666663</v>
      </c>
      <c r="U8" s="19">
        <f>(T8+I7)/2</f>
        <v>-958.33333333333326</v>
      </c>
    </row>
    <row r="9" spans="2:24" x14ac:dyDescent="0.3">
      <c r="B9" s="3" t="s">
        <v>42</v>
      </c>
      <c r="E9" s="11" t="s">
        <v>28</v>
      </c>
      <c r="F9" s="12">
        <v>43891</v>
      </c>
      <c r="G9" s="17">
        <f t="shared" ref="G9:G19" si="2">F9-F8</f>
        <v>29</v>
      </c>
      <c r="H9" s="13">
        <f>I9+K9+L9+M9+N9+O9+P9+J9</f>
        <v>103.33340616438356</v>
      </c>
      <c r="I9" s="14">
        <f>$B$7/$B$10</f>
        <v>83.333333333333329</v>
      </c>
      <c r="J9" s="18">
        <f t="shared" ref="J9:J19" si="3">-T8*$C$40/365*G9</f>
        <v>7.2831050228310492E-5</v>
      </c>
      <c r="K9" s="16">
        <f t="shared" si="0"/>
        <v>0</v>
      </c>
      <c r="L9" s="16"/>
      <c r="M9" s="16">
        <f t="shared" si="1"/>
        <v>20</v>
      </c>
      <c r="N9" s="14"/>
      <c r="O9" s="14"/>
      <c r="P9" s="14"/>
      <c r="Q9" s="15" t="s">
        <v>2</v>
      </c>
      <c r="R9" s="15" t="s">
        <v>2</v>
      </c>
      <c r="T9" s="19">
        <f>T8+I9</f>
        <v>-833.33333333333326</v>
      </c>
      <c r="U9" s="19">
        <f>(T9+T8)/2</f>
        <v>-875</v>
      </c>
    </row>
    <row r="10" spans="2:24" x14ac:dyDescent="0.3">
      <c r="B10" s="25">
        <v>12</v>
      </c>
      <c r="E10" s="11" t="s">
        <v>29</v>
      </c>
      <c r="F10" s="12">
        <v>43922</v>
      </c>
      <c r="G10" s="17">
        <f t="shared" si="2"/>
        <v>31</v>
      </c>
      <c r="H10" s="13">
        <f>I10+K10+L10+M10+N10+O10+P10+J10</f>
        <v>103.33340410958904</v>
      </c>
      <c r="I10" s="14">
        <f t="shared" ref="I10:I19" si="4">$B$7/$B$10</f>
        <v>83.333333333333329</v>
      </c>
      <c r="J10" s="18">
        <f t="shared" si="3"/>
        <v>7.0776255707762542E-5</v>
      </c>
      <c r="K10" s="16">
        <f t="shared" si="0"/>
        <v>0</v>
      </c>
      <c r="L10" s="16"/>
      <c r="M10" s="16">
        <f t="shared" si="1"/>
        <v>20</v>
      </c>
      <c r="N10" s="14"/>
      <c r="O10" s="14"/>
      <c r="P10" s="14"/>
      <c r="Q10" s="15"/>
      <c r="R10" s="15"/>
      <c r="T10" s="19">
        <f t="shared" ref="T10:T19" si="5">T9+I10</f>
        <v>-749.99999999999989</v>
      </c>
      <c r="U10" s="19">
        <f t="shared" ref="U10:U19" si="6">(T10+T9)/2</f>
        <v>-791.66666666666652</v>
      </c>
    </row>
    <row r="11" spans="2:24" x14ac:dyDescent="0.3">
      <c r="B11" s="5"/>
      <c r="E11" s="11" t="s">
        <v>30</v>
      </c>
      <c r="F11" s="12">
        <v>43952</v>
      </c>
      <c r="G11" s="17">
        <f t="shared" si="2"/>
        <v>30</v>
      </c>
      <c r="H11" s="13">
        <f t="shared" ref="H11:H13" si="7">I11+K11+L11+M11+N11+O11+P11+J11</f>
        <v>103.33339497716895</v>
      </c>
      <c r="I11" s="14">
        <f t="shared" si="4"/>
        <v>83.333333333333329</v>
      </c>
      <c r="J11" s="18">
        <f t="shared" si="3"/>
        <v>6.1643835616438341E-5</v>
      </c>
      <c r="K11" s="16">
        <f t="shared" si="0"/>
        <v>0</v>
      </c>
      <c r="L11" s="16"/>
      <c r="M11" s="16">
        <f t="shared" si="1"/>
        <v>20</v>
      </c>
      <c r="N11" s="14"/>
      <c r="O11" s="14"/>
      <c r="P11" s="14"/>
      <c r="Q11" s="15"/>
      <c r="R11" s="15"/>
      <c r="T11" s="19">
        <f t="shared" si="5"/>
        <v>-666.66666666666652</v>
      </c>
      <c r="U11" s="19">
        <f t="shared" si="6"/>
        <v>-708.33333333333326</v>
      </c>
    </row>
    <row r="12" spans="2:24" x14ac:dyDescent="0.3">
      <c r="B12" s="2"/>
      <c r="E12" s="11" t="s">
        <v>31</v>
      </c>
      <c r="F12" s="12">
        <v>43983</v>
      </c>
      <c r="G12" s="17">
        <f t="shared" si="2"/>
        <v>31</v>
      </c>
      <c r="H12" s="13">
        <f t="shared" si="7"/>
        <v>103.33338995433789</v>
      </c>
      <c r="I12" s="14">
        <f t="shared" si="4"/>
        <v>83.333333333333329</v>
      </c>
      <c r="J12" s="18">
        <f t="shared" si="3"/>
        <v>5.6621004566210032E-5</v>
      </c>
      <c r="K12" s="16">
        <f t="shared" si="0"/>
        <v>0</v>
      </c>
      <c r="L12" s="16"/>
      <c r="M12" s="16">
        <f t="shared" si="1"/>
        <v>20</v>
      </c>
      <c r="N12" s="14"/>
      <c r="O12" s="14"/>
      <c r="P12" s="14"/>
      <c r="Q12" s="15"/>
      <c r="R12" s="15"/>
      <c r="T12" s="19">
        <f t="shared" si="5"/>
        <v>-583.33333333333314</v>
      </c>
      <c r="U12" s="19">
        <f t="shared" si="6"/>
        <v>-624.99999999999977</v>
      </c>
    </row>
    <row r="13" spans="2:24" x14ac:dyDescent="0.3">
      <c r="C13" s="1"/>
      <c r="E13" s="11" t="s">
        <v>32</v>
      </c>
      <c r="F13" s="12">
        <v>44013</v>
      </c>
      <c r="G13" s="17">
        <f t="shared" si="2"/>
        <v>30</v>
      </c>
      <c r="H13" s="13">
        <f t="shared" si="7"/>
        <v>103.33338127853881</v>
      </c>
      <c r="I13" s="14">
        <f t="shared" si="4"/>
        <v>83.333333333333329</v>
      </c>
      <c r="J13" s="18">
        <f t="shared" si="3"/>
        <v>4.7945205479452039E-5</v>
      </c>
      <c r="K13" s="16">
        <f t="shared" si="0"/>
        <v>0</v>
      </c>
      <c r="L13" s="16"/>
      <c r="M13" s="16">
        <f t="shared" si="1"/>
        <v>20</v>
      </c>
      <c r="N13" s="14"/>
      <c r="O13" s="14"/>
      <c r="P13" s="14"/>
      <c r="Q13" s="15"/>
      <c r="R13" s="15"/>
      <c r="T13" s="19">
        <f t="shared" si="5"/>
        <v>-499.99999999999983</v>
      </c>
      <c r="U13" s="19">
        <f t="shared" si="6"/>
        <v>-541.66666666666652</v>
      </c>
    </row>
    <row r="14" spans="2:24" x14ac:dyDescent="0.3">
      <c r="B14" s="29" t="s">
        <v>40</v>
      </c>
      <c r="C14" s="30"/>
      <c r="E14" s="11" t="s">
        <v>33</v>
      </c>
      <c r="F14" s="12">
        <v>44044</v>
      </c>
      <c r="G14" s="17">
        <f t="shared" si="2"/>
        <v>31</v>
      </c>
      <c r="H14" s="13">
        <f t="shared" ref="H14:H19" si="8">I14+K14+L14+M14+N14+O14+P14+J14</f>
        <v>103.33337579908675</v>
      </c>
      <c r="I14" s="14">
        <f t="shared" si="4"/>
        <v>83.333333333333329</v>
      </c>
      <c r="J14" s="18">
        <f t="shared" si="3"/>
        <v>4.2465753424657516E-5</v>
      </c>
      <c r="K14" s="16">
        <f t="shared" si="0"/>
        <v>0</v>
      </c>
      <c r="L14" s="16"/>
      <c r="M14" s="16">
        <f t="shared" si="1"/>
        <v>20</v>
      </c>
      <c r="N14" s="14"/>
      <c r="O14" s="14"/>
      <c r="P14" s="14"/>
      <c r="Q14" s="15"/>
      <c r="R14" s="15"/>
      <c r="T14" s="19">
        <f t="shared" si="5"/>
        <v>-416.66666666666652</v>
      </c>
      <c r="U14" s="19">
        <f t="shared" si="6"/>
        <v>-458.33333333333314</v>
      </c>
    </row>
    <row r="15" spans="2:24" x14ac:dyDescent="0.3">
      <c r="B15" s="31" t="s">
        <v>50</v>
      </c>
      <c r="C15" s="32">
        <f>B7</f>
        <v>1000</v>
      </c>
      <c r="E15" s="11" t="s">
        <v>34</v>
      </c>
      <c r="F15" s="12">
        <v>44075</v>
      </c>
      <c r="G15" s="17">
        <f t="shared" si="2"/>
        <v>31</v>
      </c>
      <c r="H15" s="13">
        <f t="shared" si="8"/>
        <v>103.33336872146118</v>
      </c>
      <c r="I15" s="14">
        <f t="shared" si="4"/>
        <v>83.333333333333329</v>
      </c>
      <c r="J15" s="18">
        <f t="shared" si="3"/>
        <v>3.5388127853881257E-5</v>
      </c>
      <c r="K15" s="16">
        <f t="shared" si="0"/>
        <v>0</v>
      </c>
      <c r="L15" s="16"/>
      <c r="M15" s="16">
        <f t="shared" si="1"/>
        <v>20</v>
      </c>
      <c r="N15" s="14"/>
      <c r="O15" s="14"/>
      <c r="P15" s="14"/>
      <c r="Q15" s="15"/>
      <c r="R15" s="15"/>
      <c r="T15" s="19">
        <f t="shared" si="5"/>
        <v>-333.3333333333332</v>
      </c>
      <c r="U15" s="19">
        <f t="shared" si="6"/>
        <v>-374.99999999999989</v>
      </c>
    </row>
    <row r="16" spans="2:24" x14ac:dyDescent="0.3">
      <c r="B16" s="31" t="s">
        <v>51</v>
      </c>
      <c r="C16" s="32">
        <f>R20</f>
        <v>240.00054200913246</v>
      </c>
      <c r="E16" s="11" t="s">
        <v>35</v>
      </c>
      <c r="F16" s="12">
        <v>44105</v>
      </c>
      <c r="G16" s="17">
        <f t="shared" si="2"/>
        <v>30</v>
      </c>
      <c r="H16" s="13">
        <f t="shared" si="8"/>
        <v>103.3333607305936</v>
      </c>
      <c r="I16" s="14">
        <f t="shared" si="4"/>
        <v>83.333333333333329</v>
      </c>
      <c r="J16" s="18">
        <f t="shared" si="3"/>
        <v>2.739726027397259E-5</v>
      </c>
      <c r="K16" s="16">
        <f t="shared" si="0"/>
        <v>0</v>
      </c>
      <c r="L16" s="16"/>
      <c r="M16" s="16">
        <f t="shared" si="1"/>
        <v>20</v>
      </c>
      <c r="N16" s="14"/>
      <c r="O16" s="14"/>
      <c r="P16" s="14"/>
      <c r="Q16" s="15"/>
      <c r="R16" s="15"/>
      <c r="T16" s="19">
        <f t="shared" si="5"/>
        <v>-249.99999999999989</v>
      </c>
      <c r="U16" s="19">
        <f t="shared" si="6"/>
        <v>-291.66666666666652</v>
      </c>
    </row>
    <row r="17" spans="2:21" x14ac:dyDescent="0.3">
      <c r="B17" s="33" t="s">
        <v>52</v>
      </c>
      <c r="C17" s="40">
        <f>J20</f>
        <v>5.4200913242009104E-4</v>
      </c>
      <c r="E17" s="11" t="s">
        <v>36</v>
      </c>
      <c r="F17" s="12">
        <v>44136</v>
      </c>
      <c r="G17" s="17">
        <f t="shared" si="2"/>
        <v>31</v>
      </c>
      <c r="H17" s="13">
        <f t="shared" si="8"/>
        <v>103.33335456621005</v>
      </c>
      <c r="I17" s="14">
        <f t="shared" si="4"/>
        <v>83.333333333333329</v>
      </c>
      <c r="J17" s="18">
        <f t="shared" si="3"/>
        <v>2.1232876712328758E-5</v>
      </c>
      <c r="K17" s="16">
        <f t="shared" si="0"/>
        <v>0</v>
      </c>
      <c r="L17" s="16"/>
      <c r="M17" s="16">
        <f t="shared" si="1"/>
        <v>20</v>
      </c>
      <c r="N17" s="14"/>
      <c r="O17" s="14"/>
      <c r="P17" s="14"/>
      <c r="Q17" s="15"/>
      <c r="R17" s="15"/>
      <c r="T17" s="19">
        <f t="shared" si="5"/>
        <v>-166.66666666666657</v>
      </c>
      <c r="U17" s="19">
        <f t="shared" si="6"/>
        <v>-208.33333333333323</v>
      </c>
    </row>
    <row r="18" spans="2:21" x14ac:dyDescent="0.3">
      <c r="B18" s="33" t="s">
        <v>55</v>
      </c>
      <c r="C18" s="40">
        <f>M20</f>
        <v>240</v>
      </c>
      <c r="E18" s="11" t="s">
        <v>37</v>
      </c>
      <c r="F18" s="12">
        <v>44166</v>
      </c>
      <c r="G18" s="17">
        <f t="shared" si="2"/>
        <v>30</v>
      </c>
      <c r="H18" s="13">
        <f t="shared" si="8"/>
        <v>103.33334703196347</v>
      </c>
      <c r="I18" s="14">
        <f t="shared" si="4"/>
        <v>83.333333333333329</v>
      </c>
      <c r="J18" s="18">
        <f t="shared" si="3"/>
        <v>1.3698630136986292E-5</v>
      </c>
      <c r="K18" s="16">
        <f t="shared" si="0"/>
        <v>0</v>
      </c>
      <c r="L18" s="16"/>
      <c r="M18" s="16">
        <f t="shared" si="1"/>
        <v>20</v>
      </c>
      <c r="N18" s="14"/>
      <c r="O18" s="14"/>
      <c r="P18" s="14"/>
      <c r="Q18" s="15"/>
      <c r="R18" s="15"/>
      <c r="T18" s="19">
        <f t="shared" si="5"/>
        <v>-83.333333333333243</v>
      </c>
      <c r="U18" s="19">
        <f t="shared" si="6"/>
        <v>-124.99999999999991</v>
      </c>
    </row>
    <row r="19" spans="2:21" x14ac:dyDescent="0.3">
      <c r="B19" s="33" t="s">
        <v>56</v>
      </c>
      <c r="C19" s="40">
        <v>0</v>
      </c>
      <c r="E19" s="11" t="s">
        <v>38</v>
      </c>
      <c r="F19" s="12">
        <v>44197</v>
      </c>
      <c r="G19" s="17">
        <f t="shared" si="2"/>
        <v>31</v>
      </c>
      <c r="H19" s="13">
        <f t="shared" si="8"/>
        <v>103.3333404109589</v>
      </c>
      <c r="I19" s="14">
        <f t="shared" si="4"/>
        <v>83.333333333333329</v>
      </c>
      <c r="J19" s="18">
        <f t="shared" si="3"/>
        <v>7.0776255707762473E-6</v>
      </c>
      <c r="K19" s="16">
        <f t="shared" si="0"/>
        <v>0</v>
      </c>
      <c r="L19" s="16"/>
      <c r="M19" s="16">
        <f t="shared" si="1"/>
        <v>20</v>
      </c>
      <c r="N19" s="15"/>
      <c r="O19" s="15"/>
      <c r="P19" s="15"/>
      <c r="Q19" s="15"/>
      <c r="R19" s="15"/>
      <c r="T19" s="19">
        <f t="shared" si="5"/>
        <v>0</v>
      </c>
      <c r="U19" s="19">
        <f t="shared" si="6"/>
        <v>-41.666666666666622</v>
      </c>
    </row>
    <row r="20" spans="2:21" x14ac:dyDescent="0.3">
      <c r="B20" s="33" t="s">
        <v>53</v>
      </c>
      <c r="C20" s="40">
        <f>K20</f>
        <v>0</v>
      </c>
      <c r="E20" s="11" t="s">
        <v>3</v>
      </c>
      <c r="F20" s="15" t="s">
        <v>2</v>
      </c>
      <c r="G20" s="17"/>
      <c r="H20" s="20">
        <f>SUM(H8:H19)</f>
        <v>1240.0005420091325</v>
      </c>
      <c r="I20" s="17">
        <f>SUM(I7:I19)</f>
        <v>0</v>
      </c>
      <c r="J20" s="17">
        <f>SUM(J8:J19)</f>
        <v>5.4200913242009104E-4</v>
      </c>
      <c r="K20" s="17">
        <f t="shared" ref="K20:L20" si="9">SUM(K8:K19)</f>
        <v>0</v>
      </c>
      <c r="L20" s="17">
        <f t="shared" si="9"/>
        <v>0</v>
      </c>
      <c r="M20" s="17">
        <f>SUM(M8:M19)</f>
        <v>240</v>
      </c>
      <c r="N20" s="17"/>
      <c r="O20" s="17"/>
      <c r="P20" s="17"/>
      <c r="Q20" s="21">
        <f>XIRR(H7:H19,F7:F19)</f>
        <v>0.50646683573722817</v>
      </c>
      <c r="R20" s="20">
        <f>H20+H7</f>
        <v>240.00054200913246</v>
      </c>
      <c r="T20" s="22">
        <f>T19+I20</f>
        <v>0</v>
      </c>
    </row>
    <row r="21" spans="2:21" ht="18.75" customHeight="1" x14ac:dyDescent="0.3">
      <c r="B21" s="31" t="s">
        <v>24</v>
      </c>
      <c r="C21" s="32">
        <f>H8</f>
        <v>103.33341826484018</v>
      </c>
    </row>
    <row r="22" spans="2:21" ht="18.75" customHeight="1" x14ac:dyDescent="0.3">
      <c r="B22" s="31" t="s">
        <v>39</v>
      </c>
      <c r="C22" s="32">
        <f>H20</f>
        <v>1240.0005420091325</v>
      </c>
    </row>
    <row r="23" spans="2:21" ht="18.75" customHeight="1" x14ac:dyDescent="0.3">
      <c r="B23" s="34" t="s">
        <v>20</v>
      </c>
      <c r="C23" s="35">
        <f>Q20</f>
        <v>0.50646683573722817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2:21" ht="18.75" customHeight="1" x14ac:dyDescent="0.3">
      <c r="B24" s="36"/>
      <c r="C24" s="37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2:21" ht="18.75" customHeight="1" x14ac:dyDescent="0.3">
      <c r="B25" s="29" t="s">
        <v>54</v>
      </c>
      <c r="C25" s="3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2:21" ht="18.75" customHeight="1" x14ac:dyDescent="0.3">
      <c r="B26" s="38">
        <v>1</v>
      </c>
      <c r="C26" s="39">
        <f t="shared" ref="C26:C37" si="10">H8</f>
        <v>103.33341826484018</v>
      </c>
      <c r="E26" s="9"/>
      <c r="F26" s="9"/>
      <c r="G26" s="9"/>
      <c r="H26" s="28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2:21" ht="18.75" customHeight="1" x14ac:dyDescent="0.3">
      <c r="B27" s="38">
        <v>2</v>
      </c>
      <c r="C27" s="39">
        <f t="shared" si="10"/>
        <v>103.33340616438356</v>
      </c>
      <c r="E27"/>
      <c r="F27" s="9"/>
      <c r="G27" s="9"/>
      <c r="H27" s="28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2:21" ht="18.75" customHeight="1" x14ac:dyDescent="0.3">
      <c r="B28" s="38">
        <v>3</v>
      </c>
      <c r="C28" s="39">
        <f t="shared" si="10"/>
        <v>103.33340410958904</v>
      </c>
      <c r="E28"/>
      <c r="F28" s="9"/>
      <c r="G28" s="9"/>
      <c r="H28" s="28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2:21" ht="18.75" customHeight="1" x14ac:dyDescent="0.3">
      <c r="B29" s="38">
        <v>4</v>
      </c>
      <c r="C29" s="39">
        <f t="shared" si="10"/>
        <v>103.33339497716895</v>
      </c>
      <c r="E29" s="9"/>
      <c r="F29" s="9"/>
      <c r="G29" s="9"/>
      <c r="H29" s="28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2:21" ht="18.75" customHeight="1" x14ac:dyDescent="0.3">
      <c r="B30" s="38">
        <v>5</v>
      </c>
      <c r="C30" s="39">
        <f t="shared" si="10"/>
        <v>103.33338995433789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2:21" ht="18.75" customHeight="1" x14ac:dyDescent="0.3">
      <c r="B31" s="38">
        <v>6</v>
      </c>
      <c r="C31" s="39">
        <f t="shared" si="10"/>
        <v>103.33338127853881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2:21" ht="18.75" customHeight="1" x14ac:dyDescent="0.3">
      <c r="B32" s="38">
        <v>7</v>
      </c>
      <c r="C32" s="39">
        <f t="shared" si="10"/>
        <v>103.33337579908675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2:18" x14ac:dyDescent="0.3">
      <c r="B33" s="38">
        <v>8</v>
      </c>
      <c r="C33" s="39">
        <f t="shared" si="10"/>
        <v>103.33336872146118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2:18" x14ac:dyDescent="0.3">
      <c r="B34" s="38">
        <v>9</v>
      </c>
      <c r="C34" s="39">
        <f t="shared" si="10"/>
        <v>103.3333607305936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2:18" x14ac:dyDescent="0.3">
      <c r="B35" s="38">
        <v>10</v>
      </c>
      <c r="C35" s="39">
        <f t="shared" si="10"/>
        <v>103.33335456621005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2:18" x14ac:dyDescent="0.3">
      <c r="B36" s="38">
        <v>11</v>
      </c>
      <c r="C36" s="39">
        <f t="shared" si="10"/>
        <v>103.33334703196347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2:18" x14ac:dyDescent="0.3">
      <c r="B37" s="38">
        <v>12</v>
      </c>
      <c r="C37" s="39">
        <f t="shared" si="10"/>
        <v>103.3333404109589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2:18" x14ac:dyDescent="0.3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2:18" hidden="1" x14ac:dyDescent="0.3">
      <c r="B39" s="26" t="s">
        <v>21</v>
      </c>
      <c r="C39" s="27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2:18" hidden="1" x14ac:dyDescent="0.3">
      <c r="B40" s="6" t="s">
        <v>22</v>
      </c>
      <c r="C40" s="7">
        <v>9.9999999999999995E-7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2:18" hidden="1" x14ac:dyDescent="0.3">
      <c r="B41" s="6" t="s">
        <v>23</v>
      </c>
      <c r="C41" s="7">
        <v>0.02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2:18" hidden="1" x14ac:dyDescent="0.3">
      <c r="B42" s="6" t="s">
        <v>25</v>
      </c>
      <c r="C42" s="4"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2:18" x14ac:dyDescent="0.3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sheetProtection algorithmName="SHA-512" hashValue="gknDiz+YqvovY6goncnEi+3PAwZwWlm+gBBWtOy0Qgxyc1EriIH7VWHK/ktXIBxiU8GbkdQjRz5I76Cqw5svYg==" saltValue="cRSJ1FtaBB0fgKXStJERpg==" spinCount="100000" sheet="1" formatCells="0" formatColumns="0" formatRows="0" insertColumns="0" insertRows="0" insertHyperlinks="0" deleteColumns="0" deleteRows="0" sort="0" autoFilter="0" pivotTables="0"/>
  <mergeCells count="23">
    <mergeCell ref="R5:R6"/>
    <mergeCell ref="I1:P1"/>
    <mergeCell ref="Q1:Q4"/>
    <mergeCell ref="R1:R4"/>
    <mergeCell ref="I2:I4"/>
    <mergeCell ref="J2:J4"/>
    <mergeCell ref="K2:P2"/>
    <mergeCell ref="K3:N3"/>
    <mergeCell ref="O3:P3"/>
    <mergeCell ref="I5:I6"/>
    <mergeCell ref="J5:J6"/>
    <mergeCell ref="K5:N5"/>
    <mergeCell ref="O5:P5"/>
    <mergeCell ref="Q5:Q6"/>
    <mergeCell ref="B2:C4"/>
    <mergeCell ref="H1:H4"/>
    <mergeCell ref="F5:F6"/>
    <mergeCell ref="G5:G6"/>
    <mergeCell ref="H5:H6"/>
    <mergeCell ref="E5:E6"/>
    <mergeCell ref="E1:E4"/>
    <mergeCell ref="F1:F4"/>
    <mergeCell ref="G1:G4"/>
  </mergeCells>
  <dataValidations count="2">
    <dataValidation type="whole" operator="equal" allowBlank="1" showInputMessage="1" showErrorMessage="1" sqref="B10">
      <formula1>12</formula1>
    </dataValidation>
    <dataValidation type="whole" allowBlank="1" showInputMessage="1" showErrorMessage="1" sqref="B7">
      <formula1>1000</formula1>
      <formula2>25000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2017-05-25T08:15:03Z</cp:lastPrinted>
</cp:coreProperties>
</file>